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1505" activeTab="0"/>
  </bookViews>
  <sheets>
    <sheet name="APPENDIX" sheetId="1" r:id="rId1"/>
  </sheets>
  <externalReferences>
    <externalReference r:id="rId4"/>
  </externalReferences>
  <definedNames>
    <definedName name="A_Table_1" localSheetId="0">'APPENDIX'!#REF!</definedName>
    <definedName name="A_Table_1">#REF!</definedName>
    <definedName name="B_Table_1" localSheetId="0">'APPENDIX'!#REF!</definedName>
    <definedName name="B_Table_1">'[1]APPENDIX (2007)'!#REF!</definedName>
    <definedName name="B_Table_2" localSheetId="0">'APPENDIX'!$C$368:$M$380</definedName>
    <definedName name="C_Table_1" localSheetId="0">'APPENDIX'!$C$7:$M$16</definedName>
    <definedName name="C_Table_2" localSheetId="0">'APPENDIX'!$C$20:$M$30</definedName>
    <definedName name="C_Table_3" localSheetId="0">'APPENDIX'!$C$34:$M$43</definedName>
    <definedName name="C_Table_4" localSheetId="0">'APPENDIX'!$C$47:$M$57</definedName>
    <definedName name="C_Table_5" localSheetId="0">'APPENDIX'!$C$61:$M$68</definedName>
    <definedName name="D_Table_1" localSheetId="0">'APPENDIX'!#REF!</definedName>
    <definedName name="D_Table_2" localSheetId="0">'APPENDIX'!#REF!</definedName>
    <definedName name="D_Table_3" localSheetId="0">'APPENDIX'!#REF!</definedName>
    <definedName name="D_Table_3">'[1]APPENDIX (2007)'!#REF!</definedName>
    <definedName name="D_Table_4" localSheetId="0">'APPENDIX'!#REF!</definedName>
    <definedName name="D_Table_5" localSheetId="0">'APPENDIX'!#REF!</definedName>
    <definedName name="E_Table_1" localSheetId="0">'APPENDIX'!$C$120:$M$132</definedName>
    <definedName name="E_Table_2" localSheetId="0">'APPENDIX'!$C$136:$M$156</definedName>
    <definedName name="E_Table_3" localSheetId="0">'APPENDIX'!$C$160:$M$175</definedName>
    <definedName name="E_Table_4" localSheetId="0">'APPENDIX'!$C$179:$M$196</definedName>
    <definedName name="F_Table_1" localSheetId="0">'APPENDIX'!#REF!</definedName>
    <definedName name="F_Table_2" localSheetId="0">'APPENDIX'!$C$202:$M$218</definedName>
    <definedName name="G_Table_1" localSheetId="0">'APPENDIX'!$C$386:$M$411</definedName>
    <definedName name="G_Table_2" localSheetId="0">'APPENDIX'!$C$415:$M$440</definedName>
    <definedName name="G_Table_3" localSheetId="0">'APPENDIX'!$C$444:$M$460</definedName>
    <definedName name="G_Table_4" localSheetId="0">'APPENDIX'!$C$464:$M$476</definedName>
    <definedName name="H_Table_1" localSheetId="0">'APPENDIX'!#REF!</definedName>
    <definedName name="H_Table_2" localSheetId="0">'APPENDIX'!#REF!</definedName>
    <definedName name="H_Table_3" localSheetId="0">'APPENDIX'!$C$224:$M$249</definedName>
    <definedName name="H_Table_4" localSheetId="0">'APPENDIX'!$C$253:$M$259</definedName>
    <definedName name="H_Table_5" localSheetId="0">'APPENDIX'!$C$263:$M$266</definedName>
    <definedName name="H_Table_6" localSheetId="0">'APPENDIX'!$C$277:$M$280</definedName>
    <definedName name="H_Table_7" localSheetId="0">'APPENDIX'!#REF!</definedName>
    <definedName name="TABLE_1">#REF!</definedName>
    <definedName name="_xlnm.Print_Area" localSheetId="0">'APPENDIX'!$B$2:$N$477</definedName>
  </definedNames>
  <calcPr fullCalcOnLoad="1"/>
</workbook>
</file>

<file path=xl/sharedStrings.xml><?xml version="1.0" encoding="utf-8"?>
<sst xmlns="http://schemas.openxmlformats.org/spreadsheetml/2006/main" count="538" uniqueCount="345">
  <si>
    <t>APPENDIX A</t>
  </si>
  <si>
    <t>KEY FIGURES</t>
  </si>
  <si>
    <t>App A - Table 1</t>
  </si>
  <si>
    <t>Faroe Islands</t>
  </si>
  <si>
    <t>Denmark</t>
  </si>
  <si>
    <t>Area (square kilometers)</t>
  </si>
  <si>
    <t>Population (average)</t>
  </si>
  <si>
    <t>Population density (inhabitants/square kilometers)</t>
  </si>
  <si>
    <t>GDP at market price/capita (DKK)</t>
  </si>
  <si>
    <t>Disposable income/capita (DKK)</t>
  </si>
  <si>
    <t>GDP at market price/capita (USD)</t>
  </si>
  <si>
    <t>Disposable income/capita (USD)</t>
  </si>
  <si>
    <t>GDP Distribution on Industrial Branches, 2006</t>
  </si>
  <si>
    <t>App A - Table 2</t>
  </si>
  <si>
    <t>Total</t>
  </si>
  <si>
    <t>Balance of Payments, 1998 - 2006</t>
  </si>
  <si>
    <t>App A - Table 3</t>
  </si>
  <si>
    <t>The Faroe Islands</t>
  </si>
  <si>
    <t>Total (mill. DKK)</t>
  </si>
  <si>
    <t>...</t>
  </si>
  <si>
    <t>Per capita (1,000 DKK)</t>
  </si>
  <si>
    <t>Percent of GDP</t>
  </si>
  <si>
    <t>Total (bill. DKK)</t>
  </si>
  <si>
    <t>App A - Table 4</t>
  </si>
  <si>
    <t>* Somewhat estimated numbers from Landsbanki Føroya</t>
  </si>
  <si>
    <t>Economic Development, 1998 - 2006</t>
  </si>
  <si>
    <t>App A - Table 5</t>
  </si>
  <si>
    <t>GDP, million DKK</t>
  </si>
  <si>
    <t>GDP, real growth %*</t>
  </si>
  <si>
    <t>Investment quota in %</t>
  </si>
  <si>
    <t>Budget surplus % of GDP</t>
  </si>
  <si>
    <t>Inflation (CPI), %</t>
  </si>
  <si>
    <t>* Growth in nominal GDP deflated by the consumer price index (CPI)</t>
  </si>
  <si>
    <t>APPENDIX B</t>
  </si>
  <si>
    <t>NATIONAL ACCOUNTS</t>
  </si>
  <si>
    <t>App B - Table 1</t>
  </si>
  <si>
    <t>Million DKK</t>
  </si>
  <si>
    <t>GDP at Market Prices</t>
  </si>
  <si>
    <t>- Production tax &amp; subs.</t>
  </si>
  <si>
    <t>- Product tax &amp; subsities</t>
  </si>
  <si>
    <t>GDP at Factor Cost</t>
  </si>
  <si>
    <t>This being divided into</t>
  </si>
  <si>
    <t>Compens. of Employees</t>
  </si>
  <si>
    <t>Gross Operating Surplus</t>
  </si>
  <si>
    <t>App B - Table 2</t>
  </si>
  <si>
    <t>Non-financial sector</t>
  </si>
  <si>
    <t>Financial sector</t>
  </si>
  <si>
    <t>Public Services</t>
  </si>
  <si>
    <t>Households and NPISH</t>
  </si>
  <si>
    <t>App B - Table 3</t>
  </si>
  <si>
    <t>Net Interest</t>
  </si>
  <si>
    <t>Net Wages etc.</t>
  </si>
  <si>
    <t>Net Transfers</t>
  </si>
  <si>
    <t>Disposable Income</t>
  </si>
  <si>
    <t>Public and Private Consumption</t>
  </si>
  <si>
    <t>Gross Savings</t>
  </si>
  <si>
    <t>Capital Inflows</t>
  </si>
  <si>
    <t xml:space="preserve">Finance of Investments </t>
  </si>
  <si>
    <t>App B - Table 4</t>
  </si>
  <si>
    <t>Total Capital Investment</t>
  </si>
  <si>
    <t>GDP</t>
  </si>
  <si>
    <t>Capital Formation Quota</t>
  </si>
  <si>
    <t>APPENDIX C</t>
  </si>
  <si>
    <t>BALANCE OF PAYMENTS AND FOREIGN TRADE</t>
  </si>
  <si>
    <t>App C - Table 1</t>
  </si>
  <si>
    <t>% of GDP</t>
  </si>
  <si>
    <t>App C - Table 2</t>
  </si>
  <si>
    <t>Numbers in %</t>
  </si>
  <si>
    <t>Exports (fob)</t>
  </si>
  <si>
    <t>Imports (cif)</t>
  </si>
  <si>
    <t>Italy</t>
  </si>
  <si>
    <t>Great Britain</t>
  </si>
  <si>
    <t>Germany</t>
  </si>
  <si>
    <t>France</t>
  </si>
  <si>
    <t>Spain</t>
  </si>
  <si>
    <t>Sweden</t>
  </si>
  <si>
    <t>Other EC countries</t>
  </si>
  <si>
    <t>Total EC countries</t>
  </si>
  <si>
    <t>Canada</t>
  </si>
  <si>
    <t>Norway</t>
  </si>
  <si>
    <t>Iceland</t>
  </si>
  <si>
    <t>Russia</t>
  </si>
  <si>
    <t>USA</t>
  </si>
  <si>
    <t>Japan</t>
  </si>
  <si>
    <t>Other countries</t>
  </si>
  <si>
    <t>Total non EC countries</t>
  </si>
  <si>
    <t>Total in mill. DKK</t>
  </si>
  <si>
    <t>App C - Table 3</t>
  </si>
  <si>
    <t>Cod</t>
  </si>
  <si>
    <t>Haddock</t>
  </si>
  <si>
    <t>Pollock</t>
  </si>
  <si>
    <t>Salmon</t>
  </si>
  <si>
    <t>Trout</t>
  </si>
  <si>
    <t>Blue whiting</t>
  </si>
  <si>
    <t>Herring</t>
  </si>
  <si>
    <t>Mackerel atlantic</t>
  </si>
  <si>
    <t>Prawn</t>
  </si>
  <si>
    <t>Other fish products</t>
  </si>
  <si>
    <t>Total exports of fish products</t>
  </si>
  <si>
    <t>Other products</t>
  </si>
  <si>
    <t>Vessels</t>
  </si>
  <si>
    <t>Total exports of products</t>
  </si>
  <si>
    <t>App C - Table 4</t>
  </si>
  <si>
    <t>Intermediate goods for</t>
  </si>
  <si>
    <t>Agriculture and fish breeding</t>
  </si>
  <si>
    <t>Construction industry</t>
  </si>
  <si>
    <t>Other industries</t>
  </si>
  <si>
    <t>Fuel etc.</t>
  </si>
  <si>
    <t>Machinery, capital equipment</t>
  </si>
  <si>
    <t>Transport equipment ex. ships</t>
  </si>
  <si>
    <t>Goods for household consumption</t>
  </si>
  <si>
    <t>Sum less imp. of fish and ships</t>
  </si>
  <si>
    <t>Salt</t>
  </si>
  <si>
    <t>Fresh fish</t>
  </si>
  <si>
    <t>Frozen fish</t>
  </si>
  <si>
    <t>Fish  for reduction</t>
  </si>
  <si>
    <t>Fish import</t>
  </si>
  <si>
    <t>Ships and airlanes</t>
  </si>
  <si>
    <t>TOTAL</t>
  </si>
  <si>
    <t>APPENDIX D</t>
  </si>
  <si>
    <t>FOREIGN DEBT</t>
  </si>
  <si>
    <t>App D - Table 1</t>
  </si>
  <si>
    <t>Assets</t>
  </si>
  <si>
    <t>Liabilities</t>
  </si>
  <si>
    <t>Net debt Non-Financial Corporations</t>
  </si>
  <si>
    <t>Net debt Financial Corporations</t>
  </si>
  <si>
    <t>Net debt Public Sector</t>
  </si>
  <si>
    <t>Net debt Households and NPISH</t>
  </si>
  <si>
    <t>Total net debt</t>
  </si>
  <si>
    <t>APPENDIX E</t>
  </si>
  <si>
    <t>WAGES, UNEMPLOYMENT AND PRICES</t>
  </si>
  <si>
    <t>App E - Table 1</t>
  </si>
  <si>
    <t>Agriculture</t>
  </si>
  <si>
    <t xml:space="preserve">Fishing </t>
  </si>
  <si>
    <t>Fish Farming</t>
  </si>
  <si>
    <t>Mining/oilexploration</t>
  </si>
  <si>
    <t>Primary Sector</t>
  </si>
  <si>
    <t>Fish Processing</t>
  </si>
  <si>
    <t>Technical Repairs/Processing</t>
  </si>
  <si>
    <t>Manufacturing</t>
  </si>
  <si>
    <t>Energy/Water Distribution</t>
  </si>
  <si>
    <t>Construction</t>
  </si>
  <si>
    <t>Secondary Sector</t>
  </si>
  <si>
    <t>Trade and Repairs</t>
  </si>
  <si>
    <t>Hotels and Restaurants</t>
  </si>
  <si>
    <t>Sea Transport</t>
  </si>
  <si>
    <t>Other Transport</t>
  </si>
  <si>
    <t>Communications</t>
  </si>
  <si>
    <t>Financing and Insurance</t>
  </si>
  <si>
    <t>Business-to-business Services</t>
  </si>
  <si>
    <t>Household Services</t>
  </si>
  <si>
    <t>Public Administration and Services</t>
  </si>
  <si>
    <t>Culture etc.</t>
  </si>
  <si>
    <t>Not divided</t>
  </si>
  <si>
    <t>Tertiary Sector</t>
  </si>
  <si>
    <t>App E - Table 2</t>
  </si>
  <si>
    <t>DKK pr. hour</t>
  </si>
  <si>
    <t>Workers (§1,a)</t>
  </si>
  <si>
    <t>Skilled Workers</t>
  </si>
  <si>
    <t>Civil Servants</t>
  </si>
  <si>
    <t>Office workers</t>
  </si>
  <si>
    <t>App E - Table 3</t>
  </si>
  <si>
    <t>In number and percentage</t>
  </si>
  <si>
    <t>Total number of full time</t>
  </si>
  <si>
    <t>Total unemployed percent</t>
  </si>
  <si>
    <t>App E - Table 4</t>
  </si>
  <si>
    <t>Medium index per year</t>
  </si>
  <si>
    <t xml:space="preserve">Percent increase per year </t>
  </si>
  <si>
    <t>App E - Table 5</t>
  </si>
  <si>
    <t>Index per quarter</t>
  </si>
  <si>
    <t xml:space="preserve">Percent increase per quarter </t>
  </si>
  <si>
    <t>APPENDIX F</t>
  </si>
  <si>
    <t>GOVERNMENT BUDGET</t>
  </si>
  <si>
    <t>App F - Table 1</t>
  </si>
  <si>
    <t>Public service expenditure</t>
  </si>
  <si>
    <t>Sales</t>
  </si>
  <si>
    <t>Net public service expenditure</t>
  </si>
  <si>
    <t>Investment expences</t>
  </si>
  <si>
    <t>Investment income</t>
  </si>
  <si>
    <t>Transfer expences</t>
  </si>
  <si>
    <t>Transfer income</t>
  </si>
  <si>
    <t>Transfers to public sector</t>
  </si>
  <si>
    <t>Financial</t>
  </si>
  <si>
    <t>Surplus (negative is surplus)</t>
  </si>
  <si>
    <t>App F - Table 2</t>
  </si>
  <si>
    <t>Salary etc.</t>
  </si>
  <si>
    <t>Purchase of goods and services</t>
  </si>
  <si>
    <t>Purchase of assets, net</t>
  </si>
  <si>
    <t>Rent, maintenance, taxes and other costs</t>
  </si>
  <si>
    <t>Depreciation and others</t>
  </si>
  <si>
    <t>Sundry expenses</t>
  </si>
  <si>
    <t>Sale of goods and services</t>
  </si>
  <si>
    <t>Supervision and inspection duties</t>
  </si>
  <si>
    <t>Other operating income</t>
  </si>
  <si>
    <t>Construction and fixed assets production</t>
  </si>
  <si>
    <t>Net Purchase of fixed assets, etc.</t>
  </si>
  <si>
    <t>Compensations of investments etc.</t>
  </si>
  <si>
    <t>Sale of investments and others</t>
  </si>
  <si>
    <t>Transfers abroad, etc.</t>
  </si>
  <si>
    <t>Transfers to households</t>
  </si>
  <si>
    <t>Subsidies</t>
  </si>
  <si>
    <t>Transfers to public and other entities</t>
  </si>
  <si>
    <t>Investment subsidy, etc.</t>
  </si>
  <si>
    <t>Interest costs, etc.</t>
  </si>
  <si>
    <t>Costs</t>
  </si>
  <si>
    <t>Taxes and duties</t>
  </si>
  <si>
    <t>Claims, compensations, etc.</t>
  </si>
  <si>
    <t>Ordinary income transfer</t>
  </si>
  <si>
    <t>Other income transfer</t>
  </si>
  <si>
    <t>Transfers from Denmark</t>
  </si>
  <si>
    <t>Interest income and dividend</t>
  </si>
  <si>
    <t>Calculated interest</t>
  </si>
  <si>
    <t>Internal public transfers - expences</t>
  </si>
  <si>
    <t>Transfers to muncipalitis</t>
  </si>
  <si>
    <t>Reserve capital and others</t>
  </si>
  <si>
    <t>Purchase VAT</t>
  </si>
  <si>
    <t>Internal public transfers - income</t>
  </si>
  <si>
    <t>Transfers from muncipalities</t>
  </si>
  <si>
    <t>Internal bookkeeping</t>
  </si>
  <si>
    <t>Net purchase of securities</t>
  </si>
  <si>
    <t>Loan, etc.</t>
  </si>
  <si>
    <t>Repayment for loans</t>
  </si>
  <si>
    <t>Sale of securities</t>
  </si>
  <si>
    <t>Repayment og loans etc.</t>
  </si>
  <si>
    <t>Income</t>
  </si>
  <si>
    <t>Total budget surplus (neg. is surp.)</t>
  </si>
  <si>
    <t>APPENDIX G</t>
  </si>
  <si>
    <t>GOVERNMENT DEBT</t>
  </si>
  <si>
    <t>App G - Table 1</t>
  </si>
  <si>
    <t>DKK Million End of year</t>
  </si>
  <si>
    <t>Deposits in Faroese Governmental Bank</t>
  </si>
  <si>
    <t>Others in cirkulation</t>
  </si>
  <si>
    <t>Financial assets</t>
  </si>
  <si>
    <t>Total assets</t>
  </si>
  <si>
    <t>Kingdom of Denmark</t>
  </si>
  <si>
    <t>Bond Loan</t>
  </si>
  <si>
    <t>Other Debts</t>
  </si>
  <si>
    <t>Total debt</t>
  </si>
  <si>
    <t>Net assets</t>
  </si>
  <si>
    <t>% of GDP at market prices</t>
  </si>
  <si>
    <t>APPENDIX H</t>
  </si>
  <si>
    <t>GUARANTEED DEBT</t>
  </si>
  <si>
    <t>App H - Table 1</t>
  </si>
  <si>
    <t>1.000 DKK</t>
  </si>
  <si>
    <t>Government Institutions</t>
  </si>
  <si>
    <t>Landsbanki Føroya</t>
  </si>
  <si>
    <t>Social security service</t>
  </si>
  <si>
    <t>Municipalities</t>
  </si>
  <si>
    <t>Municipal Institutions</t>
  </si>
  <si>
    <t>Public Debt</t>
  </si>
  <si>
    <t>Fishing</t>
  </si>
  <si>
    <t>Transport</t>
  </si>
  <si>
    <t>Private Debt</t>
  </si>
  <si>
    <t>Total Guaranteed Debt</t>
  </si>
  <si>
    <t>APPENDIX I</t>
  </si>
  <si>
    <t>FISHING INDUSTRY</t>
  </si>
  <si>
    <t>App I - Table 1</t>
  </si>
  <si>
    <t>Tons live weight</t>
  </si>
  <si>
    <t>Tusk</t>
  </si>
  <si>
    <t>Ling</t>
  </si>
  <si>
    <t>Saithe</t>
  </si>
  <si>
    <t>Whiting</t>
  </si>
  <si>
    <t>Ocean Perch</t>
  </si>
  <si>
    <t>Wolf-fish</t>
  </si>
  <si>
    <t>Blue ling</t>
  </si>
  <si>
    <t>Other demersal fish</t>
  </si>
  <si>
    <t>Demersal species, total</t>
  </si>
  <si>
    <t>Halibut</t>
  </si>
  <si>
    <t>Lemon sole</t>
  </si>
  <si>
    <t>Plaice</t>
  </si>
  <si>
    <t>Grey skate</t>
  </si>
  <si>
    <t>Monk fish</t>
  </si>
  <si>
    <t>Greenland halibut</t>
  </si>
  <si>
    <t>Other flat fish</t>
  </si>
  <si>
    <t>Flat species, total</t>
  </si>
  <si>
    <t>Roe and milt</t>
  </si>
  <si>
    <t>Liver</t>
  </si>
  <si>
    <t>Roe and others, total</t>
  </si>
  <si>
    <t>Other species, total</t>
  </si>
  <si>
    <t>App I - Table 2</t>
  </si>
  <si>
    <t>App I - Table 3</t>
  </si>
  <si>
    <t>In number</t>
  </si>
  <si>
    <t>GRT(1000)</t>
  </si>
  <si>
    <t>Mean weighted age</t>
  </si>
  <si>
    <t>Steel trawlers</t>
  </si>
  <si>
    <t>Salt fish trawlers</t>
  </si>
  <si>
    <t>Wet fish trawlers</t>
  </si>
  <si>
    <t>Other trawlers</t>
  </si>
  <si>
    <t>Other steel vessels</t>
  </si>
  <si>
    <t>Long liners</t>
  </si>
  <si>
    <t>Purse seiners</t>
  </si>
  <si>
    <t>Freezing ships</t>
  </si>
  <si>
    <t>Other</t>
  </si>
  <si>
    <t>Total steel vessels</t>
  </si>
  <si>
    <t>Wooden vessels</t>
  </si>
  <si>
    <t>Total fishing vessels</t>
  </si>
  <si>
    <t>App I - Table 4</t>
  </si>
  <si>
    <t>Gross Register Tonnage (1000)</t>
  </si>
  <si>
    <t>Fishing vessels</t>
  </si>
  <si>
    <t>Cargo vessels</t>
  </si>
  <si>
    <t>Passenger vessels</t>
  </si>
  <si>
    <t>Sand dredgers</t>
  </si>
  <si>
    <t>Gas- and o.tankers</t>
  </si>
  <si>
    <t>Research survey vessels</t>
  </si>
  <si>
    <t>Coast guard vessels</t>
  </si>
  <si>
    <r>
      <t>Note:</t>
    </r>
    <r>
      <rPr>
        <sz val="8"/>
        <rFont val="Verdana"/>
        <family val="2"/>
      </rPr>
      <t xml:space="preserve"> Holiday allowance and pension included</t>
    </r>
  </si>
  <si>
    <r>
      <t>Note:</t>
    </r>
    <r>
      <rPr>
        <sz val="8"/>
        <rFont val="Verdana"/>
        <family val="2"/>
      </rPr>
      <t xml:space="preserve"> Only vessels above 20 gross register tonnage</t>
    </r>
  </si>
  <si>
    <t xml:space="preserve">APPENDIX </t>
  </si>
  <si>
    <t>INFORMATION MEMORANDUM 2008</t>
  </si>
  <si>
    <t>Agriculture, fishing and quarrying</t>
  </si>
  <si>
    <t>Electricity, gas and water supply</t>
  </si>
  <si>
    <t>Wholesale and retail trade</t>
  </si>
  <si>
    <t>Transport, post and telecommunication</t>
  </si>
  <si>
    <t>Finance and business activities</t>
  </si>
  <si>
    <t>Public and personal services</t>
  </si>
  <si>
    <t>Goods</t>
  </si>
  <si>
    <t>Services</t>
  </si>
  <si>
    <t>Goods and Services</t>
  </si>
  <si>
    <t>Wages</t>
  </si>
  <si>
    <t>Rents</t>
  </si>
  <si>
    <t>Income Transfers</t>
  </si>
  <si>
    <t>Government Sector</t>
  </si>
  <si>
    <t>Others sectors</t>
  </si>
  <si>
    <t>Other Transfers</t>
  </si>
  <si>
    <t>Balance of Payments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</si>
  <si>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</si>
  <si>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</si>
  <si>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</si>
  <si>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</si>
  <si>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</si>
  <si>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</si>
  <si>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</si>
  <si>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</si>
  <si>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</si>
  <si>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Q2-06</t>
  </si>
  <si>
    <t>Q3-06</t>
  </si>
  <si>
    <t>Q4-06</t>
  </si>
  <si>
    <t>Q1-07</t>
  </si>
  <si>
    <t>Q2-07</t>
  </si>
  <si>
    <t>Q3-07</t>
  </si>
  <si>
    <t>Q4-07</t>
  </si>
  <si>
    <t>Q1-08</t>
  </si>
  <si>
    <t>Q2-08</t>
  </si>
  <si>
    <t>The Faroese Fishing Fleet 2005 and 2007</t>
  </si>
  <si>
    <t>The Faroese Fleet 2001-2007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</si>
</sst>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"/>
    <numFmt numFmtId="176" formatCode="#,##0.0"/>
    <numFmt numFmtId="177" formatCode="[$-438]d\.\ mmmm\ yyyy"/>
    <numFmt numFmtId="178" formatCode="0.0%"/>
    <numFmt numFmtId="179" formatCode="yyyy/\q\q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#,##0.000"/>
    <numFmt numFmtId="188" formatCode="#,##0.0000"/>
    <numFmt numFmtId="189" formatCode="_(* #,##0.000_);_(* \(#,##0.000\);_(* &quot;-&quot;??_);_(@_)"/>
    <numFmt numFmtId="190" formatCode="_(* #,##0.0000_);_(* \(#,##0.0000\);_(* &quot;-&quot;??_);_(@_)"/>
    <numFmt numFmtId="191" formatCode="_(* #,##0.0000_);_(* \(#,##0.0000\);_(* &quot;-&quot;??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yyyy"/>
  </numFmts>
  <fonts count="49">
    <font>
      <sz val="9"/>
      <name val="Arial Unicode MS"/>
      <family val="0"/>
    </font>
    <font>
      <u val="single"/>
      <sz val="9"/>
      <color indexed="36"/>
      <name val="Arial Unicode MS"/>
      <family val="2"/>
    </font>
    <font>
      <u val="single"/>
      <sz val="9"/>
      <color indexed="12"/>
      <name val="Arial Unicode MS"/>
      <family val="2"/>
    </font>
    <font>
      <sz val="8"/>
      <name val="Arial Unicode MS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color indexed="16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b/>
      <sz val="8"/>
      <color indexed="10"/>
      <name val="Verdana"/>
      <family val="2"/>
    </font>
    <font>
      <sz val="8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3" applyNumberFormat="0" applyAlignment="0" applyProtection="0"/>
    <xf numFmtId="0" fontId="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8" fontId="6" fillId="0" borderId="0" xfId="56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6" fillId="0" borderId="14" xfId="40" applyNumberFormat="1" applyFont="1" applyFill="1" applyBorder="1" applyAlignment="1">
      <alignment horizontal="right" vertical="center"/>
    </xf>
    <xf numFmtId="3" fontId="6" fillId="0" borderId="15" xfId="4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6" xfId="4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4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178" fontId="6" fillId="0" borderId="23" xfId="56" applyNumberFormat="1" applyFont="1" applyFill="1" applyBorder="1" applyAlignment="1">
      <alignment horizontal="right" vertical="center"/>
    </xf>
    <xf numFmtId="178" fontId="6" fillId="0" borderId="12" xfId="56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6" fillId="0" borderId="2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>
      <alignment horizontal="right" vertical="center"/>
    </xf>
    <xf numFmtId="197" fontId="8" fillId="0" borderId="20" xfId="0" applyNumberFormat="1" applyFont="1" applyFill="1" applyBorder="1" applyAlignment="1">
      <alignment horizontal="right" vertical="center"/>
    </xf>
    <xf numFmtId="197" fontId="8" fillId="0" borderId="14" xfId="0" applyNumberFormat="1" applyFont="1" applyFill="1" applyBorder="1" applyAlignment="1">
      <alignment horizontal="right" vertical="center"/>
    </xf>
    <xf numFmtId="197" fontId="8" fillId="0" borderId="26" xfId="0" applyNumberFormat="1" applyFont="1" applyFill="1" applyBorder="1" applyAlignment="1">
      <alignment horizontal="right" vertical="center"/>
    </xf>
    <xf numFmtId="197" fontId="8" fillId="0" borderId="12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8" fillId="0" borderId="2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0" xfId="40" applyNumberFormat="1" applyFont="1" applyFill="1" applyBorder="1" applyAlignment="1">
      <alignment vertical="center"/>
    </xf>
    <xf numFmtId="9" fontId="6" fillId="0" borderId="0" xfId="56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9" fontId="6" fillId="0" borderId="22" xfId="56" applyNumberFormat="1" applyFont="1" applyFill="1" applyBorder="1" applyAlignment="1">
      <alignment vertical="center"/>
    </xf>
    <xf numFmtId="173" fontId="9" fillId="0" borderId="24" xfId="40" applyNumberFormat="1" applyFont="1" applyFill="1" applyBorder="1" applyAlignment="1">
      <alignment vertical="center"/>
    </xf>
    <xf numFmtId="9" fontId="6" fillId="0" borderId="0" xfId="56" applyFont="1" applyFill="1" applyBorder="1" applyAlignment="1">
      <alignment horizontal="right" vertical="center"/>
    </xf>
    <xf numFmtId="9" fontId="6" fillId="0" borderId="0" xfId="56" applyFont="1" applyFill="1" applyBorder="1" applyAlignment="1">
      <alignment vertical="center"/>
    </xf>
    <xf numFmtId="173" fontId="6" fillId="0" borderId="0" xfId="40" applyNumberFormat="1" applyFont="1" applyFill="1" applyBorder="1" applyAlignment="1">
      <alignment vertical="center"/>
    </xf>
    <xf numFmtId="9" fontId="6" fillId="0" borderId="22" xfId="56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3" fontId="6" fillId="0" borderId="20" xfId="40" applyNumberFormat="1" applyFont="1" applyFill="1" applyBorder="1" applyAlignment="1">
      <alignment vertical="center"/>
    </xf>
    <xf numFmtId="3" fontId="6" fillId="0" borderId="20" xfId="40" applyNumberFormat="1" applyFont="1" applyFill="1" applyBorder="1" applyAlignment="1">
      <alignment horizontal="right" vertical="center"/>
    </xf>
    <xf numFmtId="178" fontId="6" fillId="0" borderId="21" xfId="56" applyNumberFormat="1" applyFont="1" applyFill="1" applyBorder="1" applyAlignment="1">
      <alignment vertical="center"/>
    </xf>
    <xf numFmtId="178" fontId="6" fillId="0" borderId="0" xfId="56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6" fillId="0" borderId="27" xfId="56" applyNumberFormat="1" applyFont="1" applyFill="1" applyBorder="1" applyAlignment="1">
      <alignment vertical="center"/>
    </xf>
    <xf numFmtId="178" fontId="6" fillId="0" borderId="22" xfId="56" applyNumberFormat="1" applyFont="1" applyFill="1" applyBorder="1" applyAlignment="1">
      <alignment vertical="center"/>
    </xf>
    <xf numFmtId="178" fontId="6" fillId="0" borderId="24" xfId="56" applyNumberFormat="1" applyFont="1" applyFill="1" applyBorder="1" applyAlignment="1">
      <alignment vertical="center"/>
    </xf>
    <xf numFmtId="178" fontId="6" fillId="0" borderId="25" xfId="56" applyNumberFormat="1" applyFont="1" applyFill="1" applyBorder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3" fontId="6" fillId="0" borderId="15" xfId="4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 vertical="center"/>
    </xf>
    <xf numFmtId="3" fontId="6" fillId="0" borderId="16" xfId="40" applyNumberFormat="1" applyFont="1" applyFill="1" applyBorder="1" applyAlignment="1">
      <alignment vertical="center"/>
    </xf>
    <xf numFmtId="3" fontId="6" fillId="0" borderId="22" xfId="40" applyNumberFormat="1" applyFont="1" applyFill="1" applyBorder="1" applyAlignment="1">
      <alignment vertical="center"/>
    </xf>
    <xf numFmtId="3" fontId="6" fillId="0" borderId="22" xfId="4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6" fillId="0" borderId="12" xfId="4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vertical="center"/>
    </xf>
    <xf numFmtId="9" fontId="8" fillId="0" borderId="27" xfId="56" applyFont="1" applyFill="1" applyBorder="1" applyAlignment="1">
      <alignment vertical="center"/>
    </xf>
    <xf numFmtId="178" fontId="8" fillId="0" borderId="22" xfId="56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76" fontId="6" fillId="0" borderId="0" xfId="40" applyNumberFormat="1" applyFont="1" applyFill="1" applyBorder="1" applyAlignment="1">
      <alignment vertical="center"/>
    </xf>
    <xf numFmtId="176" fontId="6" fillId="0" borderId="0" xfId="56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22" xfId="40" applyNumberFormat="1" applyFont="1" applyFill="1" applyBorder="1" applyAlignment="1">
      <alignment vertical="center"/>
    </xf>
    <xf numFmtId="176" fontId="8" fillId="0" borderId="22" xfId="56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vertical="center"/>
    </xf>
    <xf numFmtId="3" fontId="8" fillId="0" borderId="22" xfId="4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right" vertical="center"/>
    </xf>
    <xf numFmtId="3" fontId="10" fillId="0" borderId="0" xfId="4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left" vertical="center" indent="1"/>
    </xf>
    <xf numFmtId="0" fontId="12" fillId="0" borderId="27" xfId="0" applyFont="1" applyFill="1" applyBorder="1" applyAlignment="1">
      <alignment horizontal="right" vertical="center"/>
    </xf>
    <xf numFmtId="3" fontId="10" fillId="0" borderId="22" xfId="4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17" fontId="8" fillId="0" borderId="23" xfId="0" applyNumberFormat="1" applyFont="1" applyFill="1" applyBorder="1" applyAlignment="1">
      <alignment horizontal="right" vertical="center"/>
    </xf>
    <xf numFmtId="17" fontId="8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75" fontId="6" fillId="0" borderId="15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/>
    </xf>
    <xf numFmtId="175" fontId="6" fillId="0" borderId="2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23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16" xfId="56" applyNumberFormat="1" applyFont="1" applyFill="1" applyBorder="1" applyAlignment="1">
      <alignment horizontal="right" vertical="center"/>
    </xf>
    <xf numFmtId="178" fontId="6" fillId="0" borderId="22" xfId="56" applyNumberFormat="1" applyFont="1" applyFill="1" applyBorder="1" applyAlignment="1">
      <alignment horizontal="right" vertical="center"/>
    </xf>
    <xf numFmtId="178" fontId="6" fillId="0" borderId="24" xfId="56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15" xfId="40" applyNumberFormat="1" applyFont="1" applyFill="1" applyBorder="1" applyAlignment="1">
      <alignment horizontal="right" vertical="center" wrapText="1"/>
    </xf>
    <xf numFmtId="3" fontId="6" fillId="0" borderId="0" xfId="4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top"/>
    </xf>
    <xf numFmtId="197" fontId="8" fillId="0" borderId="23" xfId="0" applyNumberFormat="1" applyFont="1" applyFill="1" applyBorder="1" applyAlignment="1">
      <alignment horizontal="right" vertical="center"/>
    </xf>
    <xf numFmtId="197" fontId="8" fillId="0" borderId="31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3" fontId="8" fillId="0" borderId="31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9" fontId="6" fillId="0" borderId="15" xfId="56" applyFont="1" applyFill="1" applyBorder="1" applyAlignment="1">
      <alignment horizontal="center" vertical="center"/>
    </xf>
    <xf numFmtId="9" fontId="6" fillId="0" borderId="0" xfId="56" applyFont="1" applyFill="1" applyBorder="1" applyAlignment="1">
      <alignment horizontal="center" vertical="center"/>
    </xf>
    <xf numFmtId="9" fontId="6" fillId="0" borderId="21" xfId="56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9" fontId="6" fillId="0" borderId="14" xfId="56" applyFont="1" applyFill="1" applyBorder="1" applyAlignment="1">
      <alignment horizontal="center" vertical="center"/>
    </xf>
    <xf numFmtId="9" fontId="6" fillId="0" borderId="20" xfId="56" applyFont="1" applyFill="1" applyBorder="1" applyAlignment="1">
      <alignment horizontal="center" vertical="center"/>
    </xf>
    <xf numFmtId="9" fontId="6" fillId="0" borderId="26" xfId="56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14" fontId="6" fillId="0" borderId="23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left" vertical="center"/>
    </xf>
    <xf numFmtId="9" fontId="6" fillId="0" borderId="16" xfId="56" applyFont="1" applyFill="1" applyBorder="1" applyAlignment="1">
      <alignment horizontal="center" vertical="center"/>
    </xf>
    <xf numFmtId="9" fontId="6" fillId="0" borderId="22" xfId="56" applyFont="1" applyFill="1" applyBorder="1" applyAlignment="1">
      <alignment horizontal="center" vertical="center"/>
    </xf>
    <xf numFmtId="9" fontId="6" fillId="0" borderId="27" xfId="56" applyFont="1" applyFill="1" applyBorder="1" applyAlignment="1">
      <alignment horizontal="center" vertical="center"/>
    </xf>
    <xf numFmtId="9" fontId="8" fillId="0" borderId="22" xfId="56" applyFont="1" applyFill="1" applyBorder="1" applyAlignment="1">
      <alignment horizontal="center" vertical="center"/>
    </xf>
    <xf numFmtId="9" fontId="8" fillId="0" borderId="23" xfId="56" applyFont="1" applyFill="1" applyBorder="1" applyAlignment="1">
      <alignment horizontal="center" vertical="center"/>
    </xf>
    <xf numFmtId="9" fontId="8" fillId="0" borderId="12" xfId="56" applyFont="1" applyFill="1" applyBorder="1" applyAlignment="1">
      <alignment horizontal="center" vertical="center"/>
    </xf>
    <xf numFmtId="9" fontId="8" fillId="0" borderId="31" xfId="56" applyFont="1" applyFill="1" applyBorder="1" applyAlignment="1">
      <alignment horizontal="center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jaldstovan.gov.fo/Users\ln95883\AppData\Local\Microsoft\Windows\Temporary%20Internet%20Files\Low\Content.IE5\XQ1UH23Y\InformationMemorandum2008_APPEND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(2007)"/>
      <sheetName val="APPENDIX (2)"/>
      <sheetName val="APPENDIX"/>
      <sheetName val="AppE_T5"/>
      <sheetName val="Ár"/>
      <sheetName val="AppA_T1"/>
      <sheetName val="AppA_T2"/>
      <sheetName val="AppA_T3"/>
      <sheetName val="AppA_T4"/>
      <sheetName val="AppA_T5"/>
      <sheetName val="AppB_T1"/>
      <sheetName val="AppB_T2"/>
      <sheetName val="AppB_T3"/>
      <sheetName val="AppB_T4"/>
      <sheetName val="AppC_T1"/>
      <sheetName val="AppC_T2"/>
      <sheetName val="AppC_T3"/>
      <sheetName val="AppC_T4"/>
      <sheetName val="AppD_T1"/>
      <sheetName val="AppD_T1 (gamal)"/>
      <sheetName val="AppE_T1"/>
      <sheetName val="AppE_T3"/>
      <sheetName val="AppE_T4"/>
      <sheetName val="AppF_T1"/>
      <sheetName val="AppF_T2"/>
      <sheetName val="AppG_T1"/>
      <sheetName val="AppH_T1"/>
      <sheetName val="AppI_T1"/>
      <sheetName val="AppI_T2"/>
      <sheetName val="AppI_T3"/>
      <sheetName val="AppI_T4"/>
      <sheetName val="AppB_T1 (gamal)"/>
      <sheetName val="AppC_T1 (gamal)"/>
      <sheetName val="AppC_T2 (gamal)"/>
      <sheetName val="AppC_T3 (gamal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79"/>
  <sheetViews>
    <sheetView showGridLines="0" tabSelected="1" zoomScalePageLayoutView="0" workbookViewId="0" topLeftCell="A1">
      <selection activeCell="B2" sqref="B2:C2"/>
    </sheetView>
  </sheetViews>
  <sheetFormatPr defaultColWidth="0" defaultRowHeight="13.5" customHeight="1" zeroHeight="1" outlineLevelRow="3"/>
  <cols>
    <col min="1" max="1" width="3.8515625" style="62" customWidth="1"/>
    <col min="2" max="2" width="3.7109375" style="62" customWidth="1"/>
    <col min="3" max="3" width="24.7109375" style="62" customWidth="1"/>
    <col min="4" max="13" width="9.00390625" style="62" customWidth="1"/>
    <col min="14" max="14" width="2.421875" style="62" customWidth="1"/>
    <col min="15" max="15" width="9.00390625" style="62" customWidth="1"/>
    <col min="16" max="16384" width="9.00390625" style="62" hidden="1" customWidth="1"/>
  </cols>
  <sheetData>
    <row r="1" ht="13.5" customHeight="1"/>
    <row r="2" spans="2:14" s="59" customFormat="1" ht="13.5" customHeight="1" thickBot="1">
      <c r="B2" s="239" t="s">
        <v>307</v>
      </c>
      <c r="C2" s="239"/>
      <c r="D2" s="238" t="s">
        <v>308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2:14" s="59" customFormat="1" ht="13.5" customHeight="1"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ht="13.5" customHeight="1"/>
    <row r="5" spans="2:14" ht="13.5" customHeight="1">
      <c r="B5" s="63"/>
      <c r="C5" s="64" t="s">
        <v>0</v>
      </c>
      <c r="D5" s="198" t="s">
        <v>1</v>
      </c>
      <c r="E5" s="198"/>
      <c r="F5" s="198"/>
      <c r="G5" s="198"/>
      <c r="H5" s="198"/>
      <c r="I5" s="198"/>
      <c r="J5" s="198"/>
      <c r="K5" s="198"/>
      <c r="L5" s="198"/>
      <c r="M5" s="198"/>
      <c r="N5" s="65"/>
    </row>
    <row r="6" spans="2:14" ht="13.5" customHeight="1" hidden="1" outlineLevel="1">
      <c r="B6" s="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2:14" ht="13.5" customHeight="1" hidden="1" outlineLevel="1">
      <c r="B7" s="2"/>
      <c r="C7" s="197" t="str">
        <f>CONCATENATE("Key Figures on Faroe Islands and Denmark",", ",F9," and ",H9)</f>
        <v>Key Figures on Faroe Islands and Denmark, 2005 and 2006</v>
      </c>
      <c r="D7" s="197"/>
      <c r="E7" s="197"/>
      <c r="F7" s="197"/>
      <c r="G7" s="197"/>
      <c r="H7" s="197"/>
      <c r="I7" s="195" t="s">
        <v>2</v>
      </c>
      <c r="J7" s="195"/>
      <c r="K7" s="195"/>
      <c r="L7" s="195"/>
      <c r="M7" s="195"/>
      <c r="N7" s="17"/>
    </row>
    <row r="8" spans="1:14" ht="13.5" customHeight="1" hidden="1" outlineLevel="2">
      <c r="A8" s="66"/>
      <c r="B8" s="2"/>
      <c r="C8" s="4"/>
      <c r="D8" s="4"/>
      <c r="E8" s="4"/>
      <c r="F8" s="204" t="s">
        <v>3</v>
      </c>
      <c r="G8" s="205"/>
      <c r="H8" s="205"/>
      <c r="I8" s="206"/>
      <c r="J8" s="204" t="s">
        <v>4</v>
      </c>
      <c r="K8" s="205"/>
      <c r="L8" s="205"/>
      <c r="M8" s="205"/>
      <c r="N8" s="17"/>
    </row>
    <row r="9" spans="1:14" ht="13.5" customHeight="1" hidden="1" outlineLevel="2">
      <c r="A9" s="66"/>
      <c r="B9" s="2"/>
      <c r="C9" s="34"/>
      <c r="D9" s="34"/>
      <c r="E9" s="67"/>
      <c r="F9" s="207">
        <v>2005</v>
      </c>
      <c r="G9" s="208"/>
      <c r="H9" s="208">
        <v>2006</v>
      </c>
      <c r="I9" s="209"/>
      <c r="J9" s="204">
        <f>+F9</f>
        <v>2005</v>
      </c>
      <c r="K9" s="205"/>
      <c r="L9" s="205">
        <f>+H9</f>
        <v>2006</v>
      </c>
      <c r="M9" s="205"/>
      <c r="N9" s="17"/>
    </row>
    <row r="10" spans="1:14" ht="13.5" customHeight="1" hidden="1" outlineLevel="2">
      <c r="A10" s="66"/>
      <c r="B10" s="2"/>
      <c r="C10" s="4" t="s">
        <v>5</v>
      </c>
      <c r="D10" s="4"/>
      <c r="E10" s="38"/>
      <c r="F10" s="210">
        <v>1400</v>
      </c>
      <c r="G10" s="210"/>
      <c r="H10" s="210"/>
      <c r="I10" s="211"/>
      <c r="J10" s="212">
        <v>43100</v>
      </c>
      <c r="K10" s="210"/>
      <c r="L10" s="210"/>
      <c r="M10" s="210"/>
      <c r="N10" s="17"/>
    </row>
    <row r="11" spans="1:14" ht="13.5" customHeight="1" hidden="1" outlineLevel="2">
      <c r="A11" s="66"/>
      <c r="B11" s="2"/>
      <c r="C11" s="4" t="s">
        <v>6</v>
      </c>
      <c r="D11" s="4"/>
      <c r="E11" s="68"/>
      <c r="F11" s="210">
        <v>48234.166666666664</v>
      </c>
      <c r="G11" s="210"/>
      <c r="H11" s="210">
        <v>48282.25</v>
      </c>
      <c r="I11" s="211"/>
      <c r="J11" s="212">
        <v>5418558</v>
      </c>
      <c r="K11" s="210"/>
      <c r="L11" s="210">
        <v>5436756</v>
      </c>
      <c r="M11" s="210"/>
      <c r="N11" s="17"/>
    </row>
    <row r="12" spans="1:14" ht="13.5" customHeight="1" hidden="1" outlineLevel="2">
      <c r="A12" s="66"/>
      <c r="B12" s="2"/>
      <c r="C12" s="4" t="s">
        <v>7</v>
      </c>
      <c r="D12" s="4"/>
      <c r="E12" s="68"/>
      <c r="F12" s="210">
        <f>+F11/F10</f>
        <v>34.452976190476186</v>
      </c>
      <c r="G12" s="210"/>
      <c r="H12" s="210">
        <f>+H11/F10</f>
        <v>34.48732142857143</v>
      </c>
      <c r="I12" s="211"/>
      <c r="J12" s="210">
        <f>+J11/J10</f>
        <v>125.72060324825986</v>
      </c>
      <c r="K12" s="210"/>
      <c r="L12" s="210">
        <f>+L11/J10</f>
        <v>126.14283062645012</v>
      </c>
      <c r="M12" s="210"/>
      <c r="N12" s="17"/>
    </row>
    <row r="13" spans="1:14" ht="13.5" customHeight="1" hidden="1" outlineLevel="2">
      <c r="A13" s="66"/>
      <c r="B13" s="2"/>
      <c r="C13" s="4" t="s">
        <v>8</v>
      </c>
      <c r="D13" s="4"/>
      <c r="E13" s="68"/>
      <c r="F13" s="210">
        <v>215386.74176327293</v>
      </c>
      <c r="G13" s="210"/>
      <c r="H13" s="210">
        <v>246032.44463545093</v>
      </c>
      <c r="I13" s="211"/>
      <c r="J13" s="210">
        <v>285713</v>
      </c>
      <c r="K13" s="210"/>
      <c r="L13" s="210">
        <v>301930</v>
      </c>
      <c r="M13" s="210"/>
      <c r="N13" s="17"/>
    </row>
    <row r="14" spans="1:14" ht="13.5" customHeight="1" hidden="1" outlineLevel="2">
      <c r="A14" s="66"/>
      <c r="B14" s="2"/>
      <c r="C14" s="4" t="s">
        <v>9</v>
      </c>
      <c r="D14" s="4"/>
      <c r="E14" s="68"/>
      <c r="F14" s="210">
        <v>242131.26932844977</v>
      </c>
      <c r="G14" s="210"/>
      <c r="H14" s="210">
        <v>272853.8955827452</v>
      </c>
      <c r="I14" s="211"/>
      <c r="J14" s="210">
        <v>284171</v>
      </c>
      <c r="K14" s="210"/>
      <c r="L14" s="210">
        <v>301612</v>
      </c>
      <c r="M14" s="210"/>
      <c r="N14" s="17"/>
    </row>
    <row r="15" spans="1:14" ht="13.5" customHeight="1" hidden="1" outlineLevel="2">
      <c r="A15" s="66"/>
      <c r="B15" s="2"/>
      <c r="C15" s="4" t="s">
        <v>10</v>
      </c>
      <c r="D15" s="4"/>
      <c r="E15" s="68"/>
      <c r="F15" s="210">
        <v>34058.08601433768</v>
      </c>
      <c r="G15" s="210"/>
      <c r="H15" s="210">
        <v>43457.880495186866</v>
      </c>
      <c r="I15" s="211"/>
      <c r="J15" s="210">
        <v>45178.44436362487</v>
      </c>
      <c r="K15" s="210"/>
      <c r="L15" s="210">
        <v>53331.331472780585</v>
      </c>
      <c r="M15" s="210"/>
      <c r="N15" s="17"/>
    </row>
    <row r="16" spans="1:14" ht="13.5" customHeight="1" hidden="1" outlineLevel="2">
      <c r="A16" s="66"/>
      <c r="B16" s="2"/>
      <c r="C16" s="34" t="s">
        <v>11</v>
      </c>
      <c r="D16" s="34"/>
      <c r="E16" s="67"/>
      <c r="F16" s="214">
        <v>38287.0715719944</v>
      </c>
      <c r="G16" s="213"/>
      <c r="H16" s="213">
        <v>48195.480902735224</v>
      </c>
      <c r="I16" s="215"/>
      <c r="J16" s="213">
        <v>44934.61520216316</v>
      </c>
      <c r="K16" s="213"/>
      <c r="L16" s="213">
        <v>53275.16162080051</v>
      </c>
      <c r="M16" s="213"/>
      <c r="N16" s="17"/>
    </row>
    <row r="17" spans="1:14" ht="13.5" customHeight="1" hidden="1" outlineLevel="1">
      <c r="A17" s="66"/>
      <c r="B17" s="5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 hidden="1" outlineLevel="1">
      <c r="A18" s="66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7"/>
    </row>
    <row r="19" spans="1:14" ht="13.5" customHeight="1" hidden="1" outlineLevel="1">
      <c r="A19" s="66"/>
      <c r="B19" s="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1:14" ht="13.5" customHeight="1" hidden="1" outlineLevel="1">
      <c r="A20" s="66"/>
      <c r="B20" s="2"/>
      <c r="C20" s="197" t="s">
        <v>12</v>
      </c>
      <c r="D20" s="197"/>
      <c r="E20" s="197"/>
      <c r="F20" s="197"/>
      <c r="G20" s="197"/>
      <c r="H20" s="197"/>
      <c r="I20" s="195" t="s">
        <v>13</v>
      </c>
      <c r="J20" s="195"/>
      <c r="K20" s="195"/>
      <c r="L20" s="195"/>
      <c r="M20" s="195"/>
      <c r="N20" s="17"/>
    </row>
    <row r="21" spans="1:14" ht="13.5" customHeight="1" hidden="1" outlineLevel="2">
      <c r="A21" s="66"/>
      <c r="B21" s="2"/>
      <c r="C21" s="205"/>
      <c r="D21" s="205"/>
      <c r="E21" s="206"/>
      <c r="F21" s="204" t="s">
        <v>3</v>
      </c>
      <c r="G21" s="205"/>
      <c r="H21" s="205"/>
      <c r="I21" s="206"/>
      <c r="J21" s="205" t="s">
        <v>4</v>
      </c>
      <c r="K21" s="205"/>
      <c r="L21" s="205"/>
      <c r="M21" s="205"/>
      <c r="N21" s="17"/>
    </row>
    <row r="22" spans="1:14" ht="13.5" customHeight="1" hidden="1" outlineLevel="2">
      <c r="A22" s="66"/>
      <c r="B22" s="2"/>
      <c r="C22" s="21" t="s">
        <v>309</v>
      </c>
      <c r="D22" s="4"/>
      <c r="E22" s="4"/>
      <c r="F22" s="216">
        <v>0.1705607476635514</v>
      </c>
      <c r="G22" s="217"/>
      <c r="H22" s="217"/>
      <c r="I22" s="218"/>
      <c r="J22" s="216">
        <v>0.05708704348971473</v>
      </c>
      <c r="K22" s="217"/>
      <c r="L22" s="217"/>
      <c r="M22" s="217"/>
      <c r="N22" s="17"/>
    </row>
    <row r="23" spans="1:14" ht="13.5" customHeight="1" hidden="1" outlineLevel="2">
      <c r="A23" s="66"/>
      <c r="B23" s="2"/>
      <c r="C23" s="21" t="s">
        <v>139</v>
      </c>
      <c r="D23" s="4"/>
      <c r="E23" s="4"/>
      <c r="F23" s="201">
        <v>0.1037772585669782</v>
      </c>
      <c r="G23" s="202"/>
      <c r="H23" s="202"/>
      <c r="I23" s="203"/>
      <c r="J23" s="201">
        <v>0.13934544815905944</v>
      </c>
      <c r="K23" s="202"/>
      <c r="L23" s="202"/>
      <c r="M23" s="202"/>
      <c r="N23" s="17"/>
    </row>
    <row r="24" spans="1:14" ht="13.5" customHeight="1" hidden="1" outlineLevel="2">
      <c r="A24" s="66"/>
      <c r="B24" s="2"/>
      <c r="C24" s="21" t="s">
        <v>310</v>
      </c>
      <c r="D24" s="4"/>
      <c r="E24" s="4"/>
      <c r="F24" s="201">
        <v>0.013337227414330218</v>
      </c>
      <c r="G24" s="202"/>
      <c r="H24" s="202"/>
      <c r="I24" s="203"/>
      <c r="J24" s="201">
        <v>0.023978688808961524</v>
      </c>
      <c r="K24" s="202"/>
      <c r="L24" s="202"/>
      <c r="M24" s="202"/>
      <c r="N24" s="17"/>
    </row>
    <row r="25" spans="1:14" ht="13.5" customHeight="1" hidden="1" outlineLevel="2">
      <c r="A25" s="66"/>
      <c r="B25" s="2"/>
      <c r="C25" s="21" t="s">
        <v>141</v>
      </c>
      <c r="D25" s="4"/>
      <c r="E25" s="4"/>
      <c r="F25" s="201">
        <v>0.07058021806853583</v>
      </c>
      <c r="G25" s="202"/>
      <c r="H25" s="202"/>
      <c r="I25" s="203"/>
      <c r="J25" s="201">
        <v>0.05511125250752708</v>
      </c>
      <c r="K25" s="202"/>
      <c r="L25" s="202"/>
      <c r="M25" s="202"/>
      <c r="N25" s="17"/>
    </row>
    <row r="26" spans="1:14" ht="13.5" customHeight="1" hidden="1" outlineLevel="2">
      <c r="A26" s="66"/>
      <c r="B26" s="2"/>
      <c r="C26" s="21" t="s">
        <v>311</v>
      </c>
      <c r="D26" s="4"/>
      <c r="E26" s="4"/>
      <c r="F26" s="201">
        <v>0.10815809968847352</v>
      </c>
      <c r="G26" s="202"/>
      <c r="H26" s="202"/>
      <c r="I26" s="203"/>
      <c r="J26" s="201">
        <v>0.12999696973404917</v>
      </c>
      <c r="K26" s="202"/>
      <c r="L26" s="202"/>
      <c r="M26" s="202"/>
      <c r="N26" s="17"/>
    </row>
    <row r="27" spans="1:14" ht="13.5" customHeight="1" hidden="1" outlineLevel="2">
      <c r="A27" s="66"/>
      <c r="B27" s="2"/>
      <c r="C27" s="21" t="s">
        <v>312</v>
      </c>
      <c r="D27" s="4"/>
      <c r="E27" s="4"/>
      <c r="F27" s="201">
        <v>0.09326323987538941</v>
      </c>
      <c r="G27" s="202"/>
      <c r="H27" s="202"/>
      <c r="I27" s="203"/>
      <c r="J27" s="201">
        <v>0.08494389689322163</v>
      </c>
      <c r="K27" s="202"/>
      <c r="L27" s="202"/>
      <c r="M27" s="202"/>
      <c r="N27" s="17"/>
    </row>
    <row r="28" spans="1:14" ht="13.5" customHeight="1" hidden="1" outlineLevel="2">
      <c r="A28" s="66"/>
      <c r="B28" s="2"/>
      <c r="C28" s="21" t="s">
        <v>313</v>
      </c>
      <c r="D28" s="4"/>
      <c r="E28" s="4"/>
      <c r="F28" s="201">
        <v>0.15712616822429906</v>
      </c>
      <c r="G28" s="202"/>
      <c r="H28" s="202"/>
      <c r="I28" s="203"/>
      <c r="J28" s="201">
        <v>0.2397278662824971</v>
      </c>
      <c r="K28" s="202"/>
      <c r="L28" s="202"/>
      <c r="M28" s="202"/>
      <c r="N28" s="17"/>
    </row>
    <row r="29" spans="1:14" ht="13.5" customHeight="1" hidden="1" outlineLevel="2">
      <c r="A29" s="66"/>
      <c r="B29" s="2"/>
      <c r="C29" s="39" t="s">
        <v>314</v>
      </c>
      <c r="D29" s="34"/>
      <c r="E29" s="34"/>
      <c r="F29" s="240">
        <v>0.2830023364485981</v>
      </c>
      <c r="G29" s="241"/>
      <c r="H29" s="241"/>
      <c r="I29" s="242"/>
      <c r="J29" s="240">
        <v>0.2698088341249693</v>
      </c>
      <c r="K29" s="241"/>
      <c r="L29" s="241"/>
      <c r="M29" s="241"/>
      <c r="N29" s="17"/>
    </row>
    <row r="30" spans="1:14" ht="13.5" customHeight="1" hidden="1" outlineLevel="2">
      <c r="A30" s="66"/>
      <c r="B30" s="2"/>
      <c r="C30" s="8" t="s">
        <v>14</v>
      </c>
      <c r="D30" s="35"/>
      <c r="E30" s="35"/>
      <c r="F30" s="244">
        <f>+SUM(F22:I29)</f>
        <v>0.9998052959501558</v>
      </c>
      <c r="G30" s="245"/>
      <c r="H30" s="245"/>
      <c r="I30" s="246"/>
      <c r="J30" s="243">
        <v>1</v>
      </c>
      <c r="K30" s="243"/>
      <c r="L30" s="243"/>
      <c r="M30" s="243"/>
      <c r="N30" s="17"/>
    </row>
    <row r="31" spans="1:14" ht="13.5" customHeight="1" hidden="1" outlineLevel="1">
      <c r="A31" s="66"/>
      <c r="B31" s="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ht="13.5" customHeight="1" hidden="1" outlineLevel="1">
      <c r="A32" s="66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7"/>
    </row>
    <row r="33" spans="1:14" ht="13.5" customHeight="1" hidden="1" outlineLevel="1">
      <c r="A33" s="66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ht="13.5" customHeight="1" hidden="1" outlineLevel="1">
      <c r="A34" s="66"/>
      <c r="B34" s="2"/>
      <c r="C34" s="197" t="s">
        <v>15</v>
      </c>
      <c r="D34" s="197"/>
      <c r="E34" s="197"/>
      <c r="F34" s="197"/>
      <c r="G34" s="197"/>
      <c r="H34" s="197"/>
      <c r="I34" s="195" t="s">
        <v>16</v>
      </c>
      <c r="J34" s="195"/>
      <c r="K34" s="195"/>
      <c r="L34" s="195"/>
      <c r="M34" s="195"/>
      <c r="N34" s="17"/>
    </row>
    <row r="35" spans="1:14" ht="13.5" customHeight="1" hidden="1" outlineLevel="2">
      <c r="A35" s="66"/>
      <c r="B35" s="2"/>
      <c r="C35" s="8"/>
      <c r="D35" s="69"/>
      <c r="E35" s="3">
        <v>1999</v>
      </c>
      <c r="F35" s="3">
        <v>2000</v>
      </c>
      <c r="G35" s="3">
        <v>2001</v>
      </c>
      <c r="H35" s="3">
        <v>2002</v>
      </c>
      <c r="I35" s="3">
        <v>2003</v>
      </c>
      <c r="J35" s="3">
        <v>2004</v>
      </c>
      <c r="K35" s="3">
        <v>2005</v>
      </c>
      <c r="L35" s="3">
        <v>2006</v>
      </c>
      <c r="M35" s="3">
        <v>2007</v>
      </c>
      <c r="N35" s="17"/>
    </row>
    <row r="36" spans="1:14" ht="13.5" customHeight="1" hidden="1" outlineLevel="2">
      <c r="A36" s="66"/>
      <c r="B36" s="2"/>
      <c r="C36" s="70" t="s">
        <v>17</v>
      </c>
      <c r="D36" s="68"/>
      <c r="E36" s="4"/>
      <c r="F36" s="4"/>
      <c r="G36" s="4"/>
      <c r="H36" s="4"/>
      <c r="I36" s="4"/>
      <c r="J36" s="4"/>
      <c r="K36" s="4"/>
      <c r="L36" s="4"/>
      <c r="M36" s="4"/>
      <c r="N36" s="17"/>
    </row>
    <row r="37" spans="1:14" ht="13.5" customHeight="1" hidden="1" outlineLevel="2">
      <c r="A37" s="66"/>
      <c r="B37" s="2"/>
      <c r="C37" s="4" t="s">
        <v>18</v>
      </c>
      <c r="D37" s="71"/>
      <c r="E37" s="72">
        <v>1225.4</v>
      </c>
      <c r="F37" s="72">
        <v>799.8</v>
      </c>
      <c r="G37" s="72">
        <v>1269.7</v>
      </c>
      <c r="H37" s="72">
        <v>1069.2</v>
      </c>
      <c r="I37" s="72">
        <v>-136.5</v>
      </c>
      <c r="J37" s="72">
        <v>827.5</v>
      </c>
      <c r="K37" s="72">
        <v>19</v>
      </c>
      <c r="L37" s="72">
        <v>142.4</v>
      </c>
      <c r="M37" s="22" t="s">
        <v>19</v>
      </c>
      <c r="N37" s="17"/>
    </row>
    <row r="38" spans="1:14" ht="13.5" customHeight="1" hidden="1" outlineLevel="2">
      <c r="A38" s="66"/>
      <c r="B38" s="2"/>
      <c r="C38" s="4" t="s">
        <v>20</v>
      </c>
      <c r="D38" s="71"/>
      <c r="E38" s="72">
        <v>27.019160805238908</v>
      </c>
      <c r="F38" s="72">
        <v>17.33269764216366</v>
      </c>
      <c r="G38" s="72">
        <v>27.03732884734141</v>
      </c>
      <c r="H38" s="72">
        <v>22.430141814214988</v>
      </c>
      <c r="I38" s="72">
        <v>-2.833243389098759</v>
      </c>
      <c r="J38" s="72">
        <v>17.119390942756066</v>
      </c>
      <c r="K38" s="72">
        <v>0.39443637118538505</v>
      </c>
      <c r="L38" s="72">
        <v>2.9465930018416207</v>
      </c>
      <c r="M38" s="22" t="s">
        <v>19</v>
      </c>
      <c r="N38" s="17"/>
    </row>
    <row r="39" spans="1:14" ht="13.5" customHeight="1" hidden="1" outlineLevel="2">
      <c r="A39" s="66"/>
      <c r="B39" s="2"/>
      <c r="C39" s="4" t="s">
        <v>21</v>
      </c>
      <c r="D39" s="71"/>
      <c r="E39" s="73">
        <v>0.15838180173193744</v>
      </c>
      <c r="F39" s="73">
        <v>0.09319505942670706</v>
      </c>
      <c r="G39" s="73">
        <v>0.13212278876170655</v>
      </c>
      <c r="H39" s="73">
        <v>0.10674920127795527</v>
      </c>
      <c r="I39" s="73">
        <v>-0.013822784810126582</v>
      </c>
      <c r="J39" s="73">
        <v>0.08204441800515566</v>
      </c>
      <c r="K39" s="73">
        <v>0.0018288574453749157</v>
      </c>
      <c r="L39" s="73">
        <v>0.01198754103880798</v>
      </c>
      <c r="M39" s="22" t="s">
        <v>19</v>
      </c>
      <c r="N39" s="17"/>
    </row>
    <row r="40" spans="1:14" ht="13.5" customHeight="1" hidden="1" outlineLevel="2">
      <c r="A40" s="66"/>
      <c r="B40" s="2"/>
      <c r="C40" s="74" t="s">
        <v>4</v>
      </c>
      <c r="D40" s="71"/>
      <c r="E40" s="4"/>
      <c r="F40" s="4"/>
      <c r="G40" s="4"/>
      <c r="H40" s="4"/>
      <c r="I40" s="6"/>
      <c r="J40" s="6"/>
      <c r="K40" s="6"/>
      <c r="L40" s="6"/>
      <c r="M40" s="6"/>
      <c r="N40" s="17"/>
    </row>
    <row r="41" spans="1:14" ht="13.5" customHeight="1" hidden="1" outlineLevel="2">
      <c r="A41" s="66"/>
      <c r="B41" s="2"/>
      <c r="C41" s="4" t="s">
        <v>22</v>
      </c>
      <c r="D41" s="71"/>
      <c r="E41" s="72">
        <v>23.216</v>
      </c>
      <c r="F41" s="72">
        <v>18.208</v>
      </c>
      <c r="G41" s="72">
        <v>41.821</v>
      </c>
      <c r="H41" s="72">
        <v>34.116</v>
      </c>
      <c r="I41" s="72">
        <v>48.299</v>
      </c>
      <c r="J41" s="72">
        <v>44.195</v>
      </c>
      <c r="K41" s="72">
        <v>68.347</v>
      </c>
      <c r="L41" s="72">
        <v>48.233</v>
      </c>
      <c r="M41" s="72">
        <v>19.092</v>
      </c>
      <c r="N41" s="17"/>
    </row>
    <row r="42" spans="1:14" ht="13.5" customHeight="1" hidden="1" outlineLevel="2">
      <c r="A42" s="66"/>
      <c r="B42" s="2"/>
      <c r="C42" s="4" t="s">
        <v>20</v>
      </c>
      <c r="D42" s="71"/>
      <c r="E42" s="72">
        <v>4.355705982341529</v>
      </c>
      <c r="F42" s="72">
        <v>3.4038658404265902</v>
      </c>
      <c r="G42" s="72">
        <v>7.790283576679183</v>
      </c>
      <c r="H42" s="72">
        <v>6.337133024996531</v>
      </c>
      <c r="I42" s="72">
        <v>8.94816994093715</v>
      </c>
      <c r="J42" s="72">
        <v>8.167010231169169</v>
      </c>
      <c r="K42" s="72">
        <v>12.592817375497447</v>
      </c>
      <c r="L42" s="72">
        <v>8.854829483077552</v>
      </c>
      <c r="M42" s="72">
        <v>3.486619558708504</v>
      </c>
      <c r="N42" s="17"/>
    </row>
    <row r="43" spans="1:14" ht="13.5" customHeight="1" hidden="1" outlineLevel="2">
      <c r="A43" s="66"/>
      <c r="B43" s="2"/>
      <c r="C43" s="34" t="s">
        <v>21</v>
      </c>
      <c r="D43" s="75"/>
      <c r="E43" s="76">
        <v>0.01913186366734159</v>
      </c>
      <c r="F43" s="76">
        <v>0.01407148885131271</v>
      </c>
      <c r="G43" s="76">
        <v>0.03131226083043641</v>
      </c>
      <c r="H43" s="76">
        <v>0.024852539124391636</v>
      </c>
      <c r="I43" s="76">
        <v>0.034482315489020046</v>
      </c>
      <c r="J43" s="76">
        <v>0.03014295652648379</v>
      </c>
      <c r="K43" s="76">
        <v>0.044147445375231</v>
      </c>
      <c r="L43" s="76">
        <v>0.029383132706272234</v>
      </c>
      <c r="M43" s="76">
        <v>0.011255170852573887</v>
      </c>
      <c r="N43" s="17"/>
    </row>
    <row r="44" spans="1:14" ht="13.5" customHeight="1" hidden="1" outlineLevel="1">
      <c r="A44" s="66"/>
      <c r="B44" s="5"/>
      <c r="C44" s="32"/>
      <c r="D44" s="32"/>
      <c r="E44" s="77">
        <v>44772</v>
      </c>
      <c r="F44" s="77">
        <v>45353</v>
      </c>
      <c r="G44" s="77">
        <v>46144</v>
      </c>
      <c r="H44" s="77">
        <v>46961</v>
      </c>
      <c r="I44" s="77">
        <v>47668</v>
      </c>
      <c r="J44" s="77">
        <v>48178</v>
      </c>
      <c r="K44" s="77">
        <v>48337</v>
      </c>
      <c r="L44" s="77">
        <v>48183</v>
      </c>
      <c r="M44" s="77">
        <v>48350</v>
      </c>
      <c r="N44" s="33"/>
    </row>
    <row r="45" spans="2:14" ht="13.5" customHeight="1" hidden="1" outlineLevel="1">
      <c r="B45" s="2"/>
      <c r="C45" s="4"/>
      <c r="D45" s="4"/>
      <c r="E45" s="4"/>
      <c r="F45" s="4"/>
      <c r="G45" s="6"/>
      <c r="H45" s="6"/>
      <c r="I45" s="6"/>
      <c r="J45" s="6"/>
      <c r="K45" s="6"/>
      <c r="L45" s="4"/>
      <c r="M45" s="4"/>
      <c r="N45" s="17"/>
    </row>
    <row r="46" spans="2:14" ht="13.5" customHeight="1" hidden="1" outlineLevel="1">
      <c r="B46" s="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</row>
    <row r="47" spans="1:14" ht="13.5" customHeight="1" hidden="1" outlineLevel="1">
      <c r="A47" s="66"/>
      <c r="B47" s="2"/>
      <c r="C47" s="197" t="str">
        <f>CONCATENATE("Net Foreign Debt",", ",E48," - ",M48)</f>
        <v>Net Foreign Debt, 1999 - 2007</v>
      </c>
      <c r="D47" s="197"/>
      <c r="E47" s="197"/>
      <c r="F47" s="197"/>
      <c r="G47" s="197"/>
      <c r="H47" s="197"/>
      <c r="I47" s="195" t="s">
        <v>23</v>
      </c>
      <c r="J47" s="195"/>
      <c r="K47" s="195"/>
      <c r="L47" s="195"/>
      <c r="M47" s="195"/>
      <c r="N47" s="17"/>
    </row>
    <row r="48" spans="1:14" ht="13.5" customHeight="1" hidden="1" outlineLevel="2">
      <c r="A48" s="66"/>
      <c r="B48" s="2"/>
      <c r="C48" s="8"/>
      <c r="D48" s="69"/>
      <c r="E48" s="3">
        <v>1999</v>
      </c>
      <c r="F48" s="3">
        <v>2000</v>
      </c>
      <c r="G48" s="3">
        <v>2001</v>
      </c>
      <c r="H48" s="3">
        <v>2002</v>
      </c>
      <c r="I48" s="3">
        <v>2003</v>
      </c>
      <c r="J48" s="3">
        <v>2004</v>
      </c>
      <c r="K48" s="3">
        <v>2005</v>
      </c>
      <c r="L48" s="3">
        <v>2006</v>
      </c>
      <c r="M48" s="3">
        <v>2007</v>
      </c>
      <c r="N48" s="17"/>
    </row>
    <row r="49" spans="1:14" ht="13.5" customHeight="1" hidden="1" outlineLevel="2">
      <c r="A49" s="66"/>
      <c r="B49" s="2"/>
      <c r="C49" s="70" t="s">
        <v>17</v>
      </c>
      <c r="D49" s="38"/>
      <c r="E49" s="4"/>
      <c r="F49" s="4"/>
      <c r="G49" s="4"/>
      <c r="H49" s="4"/>
      <c r="I49" s="4"/>
      <c r="J49" s="4"/>
      <c r="K49" s="4"/>
      <c r="L49" s="4"/>
      <c r="M49" s="4"/>
      <c r="N49" s="17"/>
    </row>
    <row r="50" spans="1:14" ht="13.5" customHeight="1" hidden="1" outlineLevel="2">
      <c r="A50" s="66"/>
      <c r="B50" s="2"/>
      <c r="C50" s="4" t="s">
        <v>18</v>
      </c>
      <c r="D50" s="71"/>
      <c r="E50" s="22">
        <v>-1430</v>
      </c>
      <c r="F50" s="22">
        <v>-2458</v>
      </c>
      <c r="G50" s="22">
        <v>-3572</v>
      </c>
      <c r="H50" s="22">
        <v>-4385</v>
      </c>
      <c r="I50" s="72">
        <v>-3584</v>
      </c>
      <c r="J50" s="72">
        <v>-3570</v>
      </c>
      <c r="K50" s="72">
        <v>-2974</v>
      </c>
      <c r="L50" s="72">
        <v>-3738</v>
      </c>
      <c r="M50" s="22" t="s">
        <v>19</v>
      </c>
      <c r="N50" s="17"/>
    </row>
    <row r="51" spans="1:14" ht="13.5" customHeight="1" hidden="1" outlineLevel="2">
      <c r="A51" s="66"/>
      <c r="B51" s="2"/>
      <c r="C51" s="4" t="s">
        <v>20</v>
      </c>
      <c r="D51" s="71"/>
      <c r="E51" s="22">
        <v>-31.530439000727625</v>
      </c>
      <c r="F51" s="22">
        <v>-53.26803051317614</v>
      </c>
      <c r="G51" s="22">
        <v>-76.0631162028066</v>
      </c>
      <c r="H51" s="22">
        <v>-91.99043383401863</v>
      </c>
      <c r="I51" s="72">
        <v>-74.3908007804392</v>
      </c>
      <c r="J51" s="72">
        <v>-73.85646606119536</v>
      </c>
      <c r="K51" s="72">
        <v>-61.739671995017645</v>
      </c>
      <c r="L51" s="72">
        <v>-77.34806629834254</v>
      </c>
      <c r="M51" s="22" t="s">
        <v>19</v>
      </c>
      <c r="N51" s="17"/>
    </row>
    <row r="52" spans="1:14" ht="13.5" customHeight="1" hidden="1" outlineLevel="2">
      <c r="A52" s="66"/>
      <c r="B52" s="2"/>
      <c r="C52" s="4" t="s">
        <v>21</v>
      </c>
      <c r="D52" s="71"/>
      <c r="E52" s="78">
        <v>-0.1848261600103399</v>
      </c>
      <c r="F52" s="78">
        <v>-0.28641342344441856</v>
      </c>
      <c r="G52" s="78">
        <v>-0.3716961498439126</v>
      </c>
      <c r="H52" s="78">
        <v>-0.43779952076677314</v>
      </c>
      <c r="I52" s="79">
        <v>-0.3629367088607595</v>
      </c>
      <c r="J52" s="79">
        <v>-0.3539559785841761</v>
      </c>
      <c r="K52" s="79">
        <v>-0.2862643180286842</v>
      </c>
      <c r="L52" s="79">
        <v>-0.3146729522687095</v>
      </c>
      <c r="M52" s="22" t="s">
        <v>19</v>
      </c>
      <c r="N52" s="17"/>
    </row>
    <row r="53" spans="1:14" ht="13.5" customHeight="1" hidden="1" outlineLevel="2">
      <c r="A53" s="66"/>
      <c r="B53" s="2"/>
      <c r="C53" s="74" t="s">
        <v>4</v>
      </c>
      <c r="D53" s="68"/>
      <c r="E53" s="80"/>
      <c r="F53" s="80"/>
      <c r="G53" s="80"/>
      <c r="H53" s="80"/>
      <c r="I53" s="80"/>
      <c r="J53" s="80"/>
      <c r="K53" s="80"/>
      <c r="L53" s="80"/>
      <c r="M53" s="80"/>
      <c r="N53" s="17"/>
    </row>
    <row r="54" spans="1:14" ht="13.5" customHeight="1" hidden="1" outlineLevel="2">
      <c r="A54" s="66"/>
      <c r="B54" s="2"/>
      <c r="C54" s="4" t="s">
        <v>22</v>
      </c>
      <c r="D54" s="71"/>
      <c r="E54" s="72">
        <v>152.084</v>
      </c>
      <c r="F54" s="72">
        <v>217.831</v>
      </c>
      <c r="G54" s="72">
        <v>220.536</v>
      </c>
      <c r="H54" s="72">
        <v>225.331</v>
      </c>
      <c r="I54" s="72">
        <v>169.789</v>
      </c>
      <c r="J54" s="72">
        <v>77.577</v>
      </c>
      <c r="K54" s="72">
        <v>-51.226</v>
      </c>
      <c r="L54" s="72">
        <v>26.876</v>
      </c>
      <c r="M54" s="72">
        <v>111.569</v>
      </c>
      <c r="N54" s="17"/>
    </row>
    <row r="55" spans="1:14" ht="13.5" customHeight="1" hidden="1" outlineLevel="2">
      <c r="A55" s="66"/>
      <c r="B55" s="2"/>
      <c r="C55" s="4" t="s">
        <v>20</v>
      </c>
      <c r="D55" s="71"/>
      <c r="E55" s="72">
        <v>28.53347642222731</v>
      </c>
      <c r="F55" s="72">
        <v>40.722072709027046</v>
      </c>
      <c r="G55" s="72">
        <v>41.08074840072022</v>
      </c>
      <c r="H55" s="72">
        <v>41.85580143204049</v>
      </c>
      <c r="I55" s="72">
        <v>31.45615491214679</v>
      </c>
      <c r="J55" s="72">
        <v>14.335833300224248</v>
      </c>
      <c r="K55" s="72">
        <v>-9.438302527941712</v>
      </c>
      <c r="L55" s="72">
        <v>4.934016071718373</v>
      </c>
      <c r="M55" s="72">
        <v>20.374955873955013</v>
      </c>
      <c r="N55" s="17"/>
    </row>
    <row r="56" spans="1:14" ht="13.5" customHeight="1" hidden="1" outlineLevel="2">
      <c r="A56" s="66"/>
      <c r="B56" s="2"/>
      <c r="C56" s="34" t="s">
        <v>21</v>
      </c>
      <c r="D56" s="75"/>
      <c r="E56" s="76">
        <v>0.1253295293756021</v>
      </c>
      <c r="F56" s="81">
        <v>0.1683439415625164</v>
      </c>
      <c r="G56" s="81">
        <v>0.16511993387296153</v>
      </c>
      <c r="H56" s="81">
        <v>0.16414724743341222</v>
      </c>
      <c r="I56" s="81">
        <v>0.12121820047133945</v>
      </c>
      <c r="J56" s="81">
        <v>0.05291096591141606</v>
      </c>
      <c r="K56" s="81">
        <v>-0.033088460895014896</v>
      </c>
      <c r="L56" s="81">
        <v>0.01637263024513865</v>
      </c>
      <c r="M56" s="81">
        <v>0.06577247836008883</v>
      </c>
      <c r="N56" s="17"/>
    </row>
    <row r="57" spans="1:14" ht="13.5" customHeight="1" hidden="1" outlineLevel="2">
      <c r="A57" s="66"/>
      <c r="B57" s="2"/>
      <c r="C57" s="82" t="s">
        <v>24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17"/>
    </row>
    <row r="58" spans="1:14" ht="13.5" customHeight="1" hidden="1" outlineLevel="1">
      <c r="A58" s="66"/>
      <c r="B58" s="5"/>
      <c r="C58" s="32"/>
      <c r="D58" s="32"/>
      <c r="E58" s="77"/>
      <c r="F58" s="77"/>
      <c r="G58" s="77"/>
      <c r="H58" s="77"/>
      <c r="I58" s="77"/>
      <c r="J58" s="77"/>
      <c r="K58" s="77"/>
      <c r="L58" s="77"/>
      <c r="M58" s="77"/>
      <c r="N58" s="33"/>
    </row>
    <row r="59" spans="2:14" ht="13.5" customHeight="1" hidden="1" outlineLevel="1">
      <c r="B59" s="2"/>
      <c r="C59" s="4"/>
      <c r="D59" s="4"/>
      <c r="E59" s="4"/>
      <c r="F59" s="4"/>
      <c r="G59" s="6"/>
      <c r="H59" s="6"/>
      <c r="I59" s="6"/>
      <c r="J59" s="6"/>
      <c r="K59" s="6"/>
      <c r="L59" s="4"/>
      <c r="M59" s="4"/>
      <c r="N59" s="17"/>
    </row>
    <row r="60" spans="2:14" ht="13.5" customHeight="1" hidden="1" outlineLevel="1">
      <c r="B60" s="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1:14" ht="13.5" customHeight="1" hidden="1" outlineLevel="1">
      <c r="A61" s="66"/>
      <c r="B61" s="2"/>
      <c r="C61" s="197" t="s">
        <v>25</v>
      </c>
      <c r="D61" s="197"/>
      <c r="E61" s="197"/>
      <c r="F61" s="197"/>
      <c r="G61" s="197"/>
      <c r="H61" s="197"/>
      <c r="I61" s="195" t="s">
        <v>26</v>
      </c>
      <c r="J61" s="195"/>
      <c r="K61" s="195"/>
      <c r="L61" s="195"/>
      <c r="M61" s="195"/>
      <c r="N61" s="17"/>
    </row>
    <row r="62" spans="1:14" ht="13.5" customHeight="1" hidden="1" outlineLevel="2">
      <c r="A62" s="66"/>
      <c r="B62" s="2"/>
      <c r="C62" s="8"/>
      <c r="D62" s="69"/>
      <c r="E62" s="3">
        <v>1999</v>
      </c>
      <c r="F62" s="3">
        <v>2000</v>
      </c>
      <c r="G62" s="3">
        <v>2001</v>
      </c>
      <c r="H62" s="3">
        <v>2002</v>
      </c>
      <c r="I62" s="3">
        <v>2003</v>
      </c>
      <c r="J62" s="3">
        <v>2004</v>
      </c>
      <c r="K62" s="3">
        <v>2005</v>
      </c>
      <c r="L62" s="3">
        <v>2006</v>
      </c>
      <c r="M62" s="3">
        <v>2007</v>
      </c>
      <c r="N62" s="17"/>
    </row>
    <row r="63" spans="1:14" ht="13.5" customHeight="1" hidden="1" outlineLevel="2">
      <c r="A63" s="66"/>
      <c r="B63" s="2"/>
      <c r="C63" s="51" t="s">
        <v>27</v>
      </c>
      <c r="D63" s="71"/>
      <c r="E63" s="83">
        <v>7737</v>
      </c>
      <c r="F63" s="83">
        <v>8582</v>
      </c>
      <c r="G63" s="83">
        <v>9610</v>
      </c>
      <c r="H63" s="83">
        <v>10016</v>
      </c>
      <c r="I63" s="83">
        <v>9875</v>
      </c>
      <c r="J63" s="83">
        <v>10086</v>
      </c>
      <c r="K63" s="83">
        <v>10389</v>
      </c>
      <c r="L63" s="83">
        <v>11879</v>
      </c>
      <c r="M63" s="84" t="s">
        <v>19</v>
      </c>
      <c r="N63" s="17"/>
    </row>
    <row r="64" spans="1:14" ht="13.5" customHeight="1" hidden="1" outlineLevel="2">
      <c r="A64" s="66"/>
      <c r="B64" s="2"/>
      <c r="C64" s="4" t="s">
        <v>28</v>
      </c>
      <c r="D64" s="85"/>
      <c r="E64" s="86" t="s">
        <v>19</v>
      </c>
      <c r="F64" s="7">
        <v>0.0639782861574254</v>
      </c>
      <c r="G64" s="7">
        <v>0.0400432900432901</v>
      </c>
      <c r="H64" s="7">
        <v>0.02470487631489493</v>
      </c>
      <c r="I64" s="7">
        <v>-0.01893423724012011</v>
      </c>
      <c r="J64" s="7">
        <v>0.0035697918070751733</v>
      </c>
      <c r="K64" s="7">
        <v>0.012400586167333971</v>
      </c>
      <c r="L64" s="7">
        <v>0.1283900405674656</v>
      </c>
      <c r="M64" s="22" t="s">
        <v>19</v>
      </c>
      <c r="N64" s="17"/>
    </row>
    <row r="65" spans="1:15" ht="13.5" customHeight="1" hidden="1" outlineLevel="2">
      <c r="A65" s="66"/>
      <c r="B65" s="2"/>
      <c r="C65" s="4" t="s">
        <v>29</v>
      </c>
      <c r="D65" s="85"/>
      <c r="E65" s="7">
        <v>0.23199999999999998</v>
      </c>
      <c r="F65" s="7">
        <v>0.287</v>
      </c>
      <c r="G65" s="7">
        <v>0.247</v>
      </c>
      <c r="H65" s="7">
        <v>0.225</v>
      </c>
      <c r="I65" s="7">
        <v>0.28800000000000003</v>
      </c>
      <c r="J65" s="7">
        <v>0.162</v>
      </c>
      <c r="K65" s="7">
        <v>0.218</v>
      </c>
      <c r="L65" s="7">
        <v>0.23199999999999998</v>
      </c>
      <c r="M65" s="22" t="s">
        <v>19</v>
      </c>
      <c r="N65" s="17"/>
      <c r="O65" s="87"/>
    </row>
    <row r="66" spans="1:14" ht="13.5" customHeight="1" hidden="1" outlineLevel="2">
      <c r="A66" s="66"/>
      <c r="B66" s="2"/>
      <c r="C66" s="4" t="s">
        <v>30</v>
      </c>
      <c r="D66" s="85"/>
      <c r="E66" s="7">
        <v>0.08377410663047692</v>
      </c>
      <c r="F66" s="7">
        <v>0.07011904719179679</v>
      </c>
      <c r="G66" s="7">
        <v>0.07254587388137357</v>
      </c>
      <c r="H66" s="7">
        <v>0.01903512210463259</v>
      </c>
      <c r="I66" s="7">
        <v>0.0022778118481012657</v>
      </c>
      <c r="J66" s="7">
        <v>-0.015036272952607574</v>
      </c>
      <c r="K66" s="7">
        <v>-0.020268224660698816</v>
      </c>
      <c r="L66" s="7">
        <v>0.011947934843000253</v>
      </c>
      <c r="M66" s="22" t="s">
        <v>19</v>
      </c>
      <c r="N66" s="17"/>
    </row>
    <row r="67" spans="1:14" ht="13.5" customHeight="1" hidden="1" outlineLevel="2">
      <c r="A67" s="66"/>
      <c r="B67" s="2"/>
      <c r="C67" s="34" t="s">
        <v>31</v>
      </c>
      <c r="D67" s="88"/>
      <c r="E67" s="89">
        <v>0.0462633451957295</v>
      </c>
      <c r="F67" s="89">
        <v>0.04251700680272119</v>
      </c>
      <c r="G67" s="89">
        <v>0.07667210440456751</v>
      </c>
      <c r="H67" s="89">
        <v>0.017119838872104776</v>
      </c>
      <c r="I67" s="89">
        <v>0.004950495049504955</v>
      </c>
      <c r="J67" s="89">
        <v>0.01773399014778332</v>
      </c>
      <c r="K67" s="89">
        <v>0.01742497579864466</v>
      </c>
      <c r="L67" s="89">
        <v>0.013320647002854402</v>
      </c>
      <c r="M67" s="89">
        <v>0.05446009389671369</v>
      </c>
      <c r="N67" s="17"/>
    </row>
    <row r="68" spans="1:14" ht="13.5" customHeight="1" hidden="1" outlineLevel="2">
      <c r="A68" s="66"/>
      <c r="B68" s="2"/>
      <c r="C68" s="82" t="s">
        <v>32</v>
      </c>
      <c r="D68" s="4"/>
      <c r="E68" s="4"/>
      <c r="F68" s="7"/>
      <c r="G68" s="7"/>
      <c r="H68" s="7"/>
      <c r="I68" s="7"/>
      <c r="J68" s="7"/>
      <c r="K68" s="7"/>
      <c r="L68" s="7"/>
      <c r="M68" s="7"/>
      <c r="N68" s="17"/>
    </row>
    <row r="69" spans="1:14" ht="13.5" customHeight="1" hidden="1" outlineLevel="1">
      <c r="A69" s="66"/>
      <c r="B69" s="5"/>
      <c r="C69" s="32"/>
      <c r="D69" s="32"/>
      <c r="E69" s="90"/>
      <c r="F69" s="90"/>
      <c r="G69" s="90"/>
      <c r="H69" s="90"/>
      <c r="I69" s="90"/>
      <c r="J69" s="90"/>
      <c r="K69" s="90"/>
      <c r="L69" s="90"/>
      <c r="M69" s="90"/>
      <c r="N69" s="91"/>
    </row>
    <row r="70" ht="13.5" customHeight="1" collapsed="1">
      <c r="M70" s="92"/>
    </row>
    <row r="71" ht="13.5" customHeight="1">
      <c r="M71" s="92"/>
    </row>
    <row r="72" spans="2:14" ht="13.5" customHeight="1">
      <c r="B72" s="63"/>
      <c r="C72" s="64" t="s">
        <v>33</v>
      </c>
      <c r="D72" s="198" t="s">
        <v>34</v>
      </c>
      <c r="E72" s="198"/>
      <c r="F72" s="198"/>
      <c r="G72" s="198"/>
      <c r="H72" s="198"/>
      <c r="I72" s="198"/>
      <c r="J72" s="198"/>
      <c r="K72" s="198"/>
      <c r="L72" s="198"/>
      <c r="M72" s="198"/>
      <c r="N72" s="65"/>
    </row>
    <row r="73" spans="2:14" ht="13.5" customHeight="1" hidden="1" outlineLevel="1">
      <c r="B73" s="1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</row>
    <row r="74" spans="1:14" ht="13.5" customHeight="1" hidden="1" outlineLevel="1">
      <c r="A74" s="66"/>
      <c r="B74" s="2"/>
      <c r="C74" s="197" t="str">
        <f>CONCATENATE("Gross Domestic Product",", ",E75," - ",M75)</f>
        <v>Gross Domestic Product, 1999 - 2007</v>
      </c>
      <c r="D74" s="197"/>
      <c r="E74" s="197"/>
      <c r="F74" s="197"/>
      <c r="G74" s="197"/>
      <c r="H74" s="197"/>
      <c r="I74" s="195" t="s">
        <v>35</v>
      </c>
      <c r="J74" s="195"/>
      <c r="K74" s="195"/>
      <c r="L74" s="195"/>
      <c r="M74" s="195"/>
      <c r="N74" s="17"/>
    </row>
    <row r="75" spans="1:14" ht="13.5" customHeight="1" hidden="1" outlineLevel="2">
      <c r="A75" s="66"/>
      <c r="B75" s="2"/>
      <c r="C75" s="35" t="s">
        <v>36</v>
      </c>
      <c r="D75" s="69"/>
      <c r="E75" s="93">
        <v>1999</v>
      </c>
      <c r="F75" s="3">
        <v>2000</v>
      </c>
      <c r="G75" s="3">
        <v>2001</v>
      </c>
      <c r="H75" s="3">
        <v>2002</v>
      </c>
      <c r="I75" s="3">
        <v>2003</v>
      </c>
      <c r="J75" s="3">
        <v>2004</v>
      </c>
      <c r="K75" s="3">
        <v>2005</v>
      </c>
      <c r="L75" s="3">
        <v>2006</v>
      </c>
      <c r="M75" s="3">
        <v>2007</v>
      </c>
      <c r="N75" s="17"/>
    </row>
    <row r="76" spans="1:14" ht="13.5" customHeight="1" hidden="1" outlineLevel="2">
      <c r="A76" s="66"/>
      <c r="B76" s="2"/>
      <c r="C76" s="51" t="s">
        <v>37</v>
      </c>
      <c r="D76" s="71"/>
      <c r="E76" s="94">
        <v>7737</v>
      </c>
      <c r="F76" s="72">
        <v>8582</v>
      </c>
      <c r="G76" s="72">
        <v>9610</v>
      </c>
      <c r="H76" s="72">
        <v>10016</v>
      </c>
      <c r="I76" s="72">
        <v>9875</v>
      </c>
      <c r="J76" s="72">
        <v>10086</v>
      </c>
      <c r="K76" s="72">
        <v>10389</v>
      </c>
      <c r="L76" s="72">
        <v>11878</v>
      </c>
      <c r="M76" s="22" t="s">
        <v>19</v>
      </c>
      <c r="N76" s="17"/>
    </row>
    <row r="77" spans="1:14" ht="13.5" customHeight="1" hidden="1" outlineLevel="2">
      <c r="A77" s="66"/>
      <c r="B77" s="2"/>
      <c r="C77" s="95" t="s">
        <v>38</v>
      </c>
      <c r="D77" s="71"/>
      <c r="E77" s="94">
        <v>-34</v>
      </c>
      <c r="F77" s="72">
        <v>-20</v>
      </c>
      <c r="G77" s="72">
        <v>-19</v>
      </c>
      <c r="H77" s="72">
        <v>-35</v>
      </c>
      <c r="I77" s="72">
        <v>-25</v>
      </c>
      <c r="J77" s="72">
        <v>-31</v>
      </c>
      <c r="K77" s="72">
        <v>-25</v>
      </c>
      <c r="L77" s="72">
        <v>-26</v>
      </c>
      <c r="M77" s="22" t="s">
        <v>19</v>
      </c>
      <c r="N77" s="17"/>
    </row>
    <row r="78" spans="1:14" ht="13.5" customHeight="1" hidden="1" outlineLevel="2">
      <c r="A78" s="66"/>
      <c r="B78" s="2"/>
      <c r="C78" s="4" t="s">
        <v>39</v>
      </c>
      <c r="D78" s="71"/>
      <c r="E78" s="94">
        <v>1001</v>
      </c>
      <c r="F78" s="72">
        <v>1109</v>
      </c>
      <c r="G78" s="72">
        <v>1179</v>
      </c>
      <c r="H78" s="72">
        <v>1280</v>
      </c>
      <c r="I78" s="72">
        <v>1332</v>
      </c>
      <c r="J78" s="72">
        <v>1344</v>
      </c>
      <c r="K78" s="72">
        <v>1382</v>
      </c>
      <c r="L78" s="72">
        <v>1633</v>
      </c>
      <c r="M78" s="22" t="s">
        <v>19</v>
      </c>
      <c r="N78" s="17"/>
    </row>
    <row r="79" spans="1:14" ht="13.5" customHeight="1" hidden="1" outlineLevel="2">
      <c r="A79" s="66"/>
      <c r="B79" s="2"/>
      <c r="C79" s="4" t="s">
        <v>40</v>
      </c>
      <c r="D79" s="71"/>
      <c r="E79" s="94">
        <v>6770</v>
      </c>
      <c r="F79" s="72">
        <v>7493</v>
      </c>
      <c r="G79" s="72">
        <v>8450</v>
      </c>
      <c r="H79" s="72">
        <v>8771</v>
      </c>
      <c r="I79" s="72">
        <v>8568</v>
      </c>
      <c r="J79" s="72">
        <v>8772</v>
      </c>
      <c r="K79" s="72">
        <v>9032</v>
      </c>
      <c r="L79" s="72">
        <v>10270</v>
      </c>
      <c r="M79" s="22" t="s">
        <v>19</v>
      </c>
      <c r="N79" s="17"/>
    </row>
    <row r="80" spans="1:14" ht="13.5" customHeight="1" hidden="1" outlineLevel="2">
      <c r="A80" s="66"/>
      <c r="B80" s="2"/>
      <c r="C80" s="96" t="s">
        <v>41</v>
      </c>
      <c r="D80" s="71"/>
      <c r="E80" s="72"/>
      <c r="F80" s="72"/>
      <c r="G80" s="72"/>
      <c r="H80" s="72"/>
      <c r="I80" s="72"/>
      <c r="J80" s="72"/>
      <c r="K80" s="72"/>
      <c r="L80" s="72"/>
      <c r="M80" s="72"/>
      <c r="N80" s="17"/>
    </row>
    <row r="81" spans="1:14" ht="13.5" customHeight="1" hidden="1" outlineLevel="2">
      <c r="A81" s="66"/>
      <c r="B81" s="2"/>
      <c r="C81" s="4" t="s">
        <v>42</v>
      </c>
      <c r="D81" s="71"/>
      <c r="E81" s="94">
        <v>4520</v>
      </c>
      <c r="F81" s="72">
        <v>4974</v>
      </c>
      <c r="G81" s="72">
        <v>5615</v>
      </c>
      <c r="H81" s="72">
        <v>6105</v>
      </c>
      <c r="I81" s="72">
        <v>6105</v>
      </c>
      <c r="J81" s="72">
        <v>6247</v>
      </c>
      <c r="K81" s="72">
        <v>6474</v>
      </c>
      <c r="L81" s="72">
        <v>7060</v>
      </c>
      <c r="M81" s="22" t="s">
        <v>19</v>
      </c>
      <c r="N81" s="17"/>
    </row>
    <row r="82" spans="1:14" ht="13.5" customHeight="1" hidden="1" outlineLevel="2">
      <c r="A82" s="66"/>
      <c r="B82" s="2"/>
      <c r="C82" s="34" t="s">
        <v>43</v>
      </c>
      <c r="D82" s="75"/>
      <c r="E82" s="97">
        <v>2250</v>
      </c>
      <c r="F82" s="98">
        <v>2519</v>
      </c>
      <c r="G82" s="98">
        <v>2835</v>
      </c>
      <c r="H82" s="98">
        <v>2666</v>
      </c>
      <c r="I82" s="98">
        <v>2463</v>
      </c>
      <c r="J82" s="98">
        <v>2525</v>
      </c>
      <c r="K82" s="98">
        <v>2558</v>
      </c>
      <c r="L82" s="98">
        <v>3210</v>
      </c>
      <c r="M82" s="99" t="s">
        <v>19</v>
      </c>
      <c r="N82" s="17"/>
    </row>
    <row r="83" spans="1:14" ht="13.5" customHeight="1" hidden="1" outlineLevel="1">
      <c r="A83" s="66"/>
      <c r="B83" s="5"/>
      <c r="C83" s="32"/>
      <c r="D83" s="32"/>
      <c r="E83" s="100"/>
      <c r="F83" s="32"/>
      <c r="G83" s="32"/>
      <c r="H83" s="32"/>
      <c r="I83" s="32"/>
      <c r="J83" s="32"/>
      <c r="K83" s="32"/>
      <c r="L83" s="32"/>
      <c r="M83" s="32"/>
      <c r="N83" s="33"/>
    </row>
    <row r="84" spans="1:14" ht="13.5" customHeight="1" hidden="1" outlineLevel="1">
      <c r="A84" s="66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7"/>
    </row>
    <row r="85" spans="2:14" ht="13.5" customHeight="1" hidden="1" outlineLevel="1">
      <c r="B85" s="1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6"/>
    </row>
    <row r="86" spans="1:14" ht="13.5" customHeight="1" hidden="1" outlineLevel="1">
      <c r="A86" s="66"/>
      <c r="B86" s="2"/>
      <c r="C86" s="197" t="str">
        <f>CONCATENATE("Gross Domestic Product at Factor Cost",", ",E87," - ",M87)</f>
        <v>Gross Domestic Product at Factor Cost, 1999 - 2007</v>
      </c>
      <c r="D86" s="197"/>
      <c r="E86" s="197"/>
      <c r="F86" s="197"/>
      <c r="G86" s="197"/>
      <c r="H86" s="197"/>
      <c r="I86" s="195" t="s">
        <v>44</v>
      </c>
      <c r="J86" s="195"/>
      <c r="K86" s="195"/>
      <c r="L86" s="195"/>
      <c r="M86" s="195"/>
      <c r="N86" s="17"/>
    </row>
    <row r="87" spans="1:14" ht="13.5" customHeight="1" hidden="1" outlineLevel="2">
      <c r="A87" s="66"/>
      <c r="B87" s="2"/>
      <c r="C87" s="35" t="s">
        <v>36</v>
      </c>
      <c r="D87" s="69"/>
      <c r="E87" s="3">
        <v>1999</v>
      </c>
      <c r="F87" s="3">
        <v>2000</v>
      </c>
      <c r="G87" s="3">
        <v>2001</v>
      </c>
      <c r="H87" s="3">
        <v>2002</v>
      </c>
      <c r="I87" s="3">
        <v>2003</v>
      </c>
      <c r="J87" s="3">
        <v>2004</v>
      </c>
      <c r="K87" s="3">
        <v>2005</v>
      </c>
      <c r="L87" s="3">
        <v>2006</v>
      </c>
      <c r="M87" s="3">
        <v>2007</v>
      </c>
      <c r="N87" s="17"/>
    </row>
    <row r="88" spans="1:14" ht="13.5" customHeight="1" hidden="1" outlineLevel="2">
      <c r="A88" s="66"/>
      <c r="B88" s="2"/>
      <c r="C88" s="4" t="s">
        <v>45</v>
      </c>
      <c r="D88" s="71"/>
      <c r="E88" s="6">
        <v>3953</v>
      </c>
      <c r="F88" s="6">
        <v>4372</v>
      </c>
      <c r="G88" s="6">
        <v>5099</v>
      </c>
      <c r="H88" s="6">
        <v>5108</v>
      </c>
      <c r="I88" s="6">
        <v>4755</v>
      </c>
      <c r="J88" s="6">
        <v>4809</v>
      </c>
      <c r="K88" s="6">
        <v>4967</v>
      </c>
      <c r="L88" s="101">
        <v>5884</v>
      </c>
      <c r="M88" s="22" t="s">
        <v>19</v>
      </c>
      <c r="N88" s="17"/>
    </row>
    <row r="89" spans="1:14" ht="13.5" customHeight="1" hidden="1" outlineLevel="2">
      <c r="A89" s="66"/>
      <c r="B89" s="2"/>
      <c r="C89" s="4" t="s">
        <v>46</v>
      </c>
      <c r="D89" s="71"/>
      <c r="E89" s="6">
        <v>218</v>
      </c>
      <c r="F89" s="6">
        <v>250</v>
      </c>
      <c r="G89" s="6">
        <v>280</v>
      </c>
      <c r="H89" s="6">
        <v>305</v>
      </c>
      <c r="I89" s="6">
        <v>361</v>
      </c>
      <c r="J89" s="6">
        <v>339</v>
      </c>
      <c r="K89" s="6">
        <v>334</v>
      </c>
      <c r="L89" s="6">
        <v>401</v>
      </c>
      <c r="M89" s="22" t="s">
        <v>19</v>
      </c>
      <c r="N89" s="17"/>
    </row>
    <row r="90" spans="1:14" ht="13.5" customHeight="1" hidden="1" outlineLevel="2">
      <c r="A90" s="66"/>
      <c r="B90" s="2"/>
      <c r="C90" s="4" t="s">
        <v>47</v>
      </c>
      <c r="D90" s="71"/>
      <c r="E90" s="6">
        <v>1481</v>
      </c>
      <c r="F90" s="6">
        <v>1597</v>
      </c>
      <c r="G90" s="6">
        <v>1753</v>
      </c>
      <c r="H90" s="6">
        <v>1921</v>
      </c>
      <c r="I90" s="6">
        <v>2045</v>
      </c>
      <c r="J90" s="6">
        <v>2223</v>
      </c>
      <c r="K90" s="6">
        <v>2324</v>
      </c>
      <c r="L90" s="101">
        <v>2403</v>
      </c>
      <c r="M90" s="22" t="s">
        <v>19</v>
      </c>
      <c r="N90" s="17"/>
    </row>
    <row r="91" spans="1:14" ht="13.5" customHeight="1" hidden="1" outlineLevel="2">
      <c r="A91" s="66"/>
      <c r="B91" s="2"/>
      <c r="C91" s="4" t="s">
        <v>48</v>
      </c>
      <c r="D91" s="71"/>
      <c r="E91" s="6">
        <v>1122</v>
      </c>
      <c r="F91" s="6">
        <v>1280</v>
      </c>
      <c r="G91" s="6">
        <v>1325</v>
      </c>
      <c r="H91" s="6">
        <v>1441</v>
      </c>
      <c r="I91" s="6">
        <v>1414</v>
      </c>
      <c r="J91" s="6">
        <v>1408</v>
      </c>
      <c r="K91" s="6">
        <v>1409</v>
      </c>
      <c r="L91" s="101">
        <v>1584</v>
      </c>
      <c r="M91" s="22" t="s">
        <v>19</v>
      </c>
      <c r="N91" s="17"/>
    </row>
    <row r="92" spans="1:14" ht="13.5" customHeight="1" hidden="1" outlineLevel="2">
      <c r="A92" s="66"/>
      <c r="B92" s="2"/>
      <c r="C92" s="8" t="s">
        <v>14</v>
      </c>
      <c r="D92" s="102"/>
      <c r="E92" s="103">
        <v>6774</v>
      </c>
      <c r="F92" s="103">
        <v>7499</v>
      </c>
      <c r="G92" s="103">
        <v>8457</v>
      </c>
      <c r="H92" s="103">
        <v>8775</v>
      </c>
      <c r="I92" s="103">
        <v>8575</v>
      </c>
      <c r="J92" s="103">
        <v>8779</v>
      </c>
      <c r="K92" s="103">
        <v>9034</v>
      </c>
      <c r="L92" s="103">
        <v>10272</v>
      </c>
      <c r="M92" s="104" t="s">
        <v>19</v>
      </c>
      <c r="N92" s="17"/>
    </row>
    <row r="93" spans="1:14" ht="13.5" customHeight="1" hidden="1" outlineLevel="1">
      <c r="A93" s="66"/>
      <c r="B93" s="5"/>
      <c r="C93" s="32"/>
      <c r="D93" s="32"/>
      <c r="E93" s="32"/>
      <c r="F93" s="32"/>
      <c r="G93" s="32"/>
      <c r="H93" s="32"/>
      <c r="I93" s="32"/>
      <c r="J93" s="100"/>
      <c r="K93" s="32"/>
      <c r="L93" s="32"/>
      <c r="M93" s="32"/>
      <c r="N93" s="33"/>
    </row>
    <row r="94" spans="1:14" ht="13.5" customHeight="1" hidden="1" outlineLevel="1">
      <c r="A94" s="66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7"/>
    </row>
    <row r="95" spans="2:14" ht="13.5" customHeight="1" hidden="1" outlineLevel="1">
      <c r="B95" s="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13.5" customHeight="1" hidden="1" outlineLevel="1">
      <c r="A96" s="66"/>
      <c r="B96" s="2"/>
      <c r="C96" s="197" t="str">
        <f>CONCATENATE("Gross Savings and the Finance of Investments",", ",E97," - ",M97)</f>
        <v>Gross Savings and the Finance of Investments, 1999 - 2007</v>
      </c>
      <c r="D96" s="197"/>
      <c r="E96" s="197"/>
      <c r="F96" s="197"/>
      <c r="G96" s="197"/>
      <c r="H96" s="197"/>
      <c r="I96" s="195" t="s">
        <v>49</v>
      </c>
      <c r="J96" s="195"/>
      <c r="K96" s="195"/>
      <c r="L96" s="195"/>
      <c r="M96" s="195"/>
      <c r="N96" s="17"/>
    </row>
    <row r="97" spans="1:14" ht="13.5" customHeight="1" hidden="1" outlineLevel="2">
      <c r="A97" s="66"/>
      <c r="B97" s="2"/>
      <c r="C97" s="35" t="s">
        <v>36</v>
      </c>
      <c r="D97" s="69"/>
      <c r="E97" s="3">
        <v>1999</v>
      </c>
      <c r="F97" s="3">
        <v>2000</v>
      </c>
      <c r="G97" s="3">
        <v>2001</v>
      </c>
      <c r="H97" s="3">
        <v>2002</v>
      </c>
      <c r="I97" s="3">
        <v>2003</v>
      </c>
      <c r="J97" s="3">
        <v>2004</v>
      </c>
      <c r="K97" s="3">
        <v>2005</v>
      </c>
      <c r="L97" s="3">
        <v>2006</v>
      </c>
      <c r="M97" s="3">
        <v>2007</v>
      </c>
      <c r="N97" s="17"/>
    </row>
    <row r="98" spans="1:14" ht="13.5" customHeight="1" hidden="1" outlineLevel="2">
      <c r="A98" s="66"/>
      <c r="B98" s="2"/>
      <c r="C98" s="51" t="s">
        <v>37</v>
      </c>
      <c r="D98" s="48"/>
      <c r="E98" s="47">
        <v>7737</v>
      </c>
      <c r="F98" s="47">
        <v>8582</v>
      </c>
      <c r="G98" s="47">
        <v>9610</v>
      </c>
      <c r="H98" s="47">
        <v>10016</v>
      </c>
      <c r="I98" s="47">
        <v>9875</v>
      </c>
      <c r="J98" s="47">
        <v>10086</v>
      </c>
      <c r="K98" s="47">
        <v>10389</v>
      </c>
      <c r="L98" s="47">
        <v>11879</v>
      </c>
      <c r="M98" s="22" t="s">
        <v>19</v>
      </c>
      <c r="N98" s="17"/>
    </row>
    <row r="99" spans="1:14" ht="13.5" customHeight="1" hidden="1" outlineLevel="2">
      <c r="A99" s="66"/>
      <c r="B99" s="2"/>
      <c r="C99" s="4" t="s">
        <v>50</v>
      </c>
      <c r="D99" s="48"/>
      <c r="E99" s="47">
        <v>-15</v>
      </c>
      <c r="F99" s="47">
        <v>21</v>
      </c>
      <c r="G99" s="47">
        <v>31</v>
      </c>
      <c r="H99" s="47">
        <v>71</v>
      </c>
      <c r="I99" s="47">
        <v>55</v>
      </c>
      <c r="J99" s="47">
        <v>132</v>
      </c>
      <c r="K99" s="47">
        <v>289</v>
      </c>
      <c r="L99" s="47">
        <v>226</v>
      </c>
      <c r="M99" s="22" t="s">
        <v>19</v>
      </c>
      <c r="N99" s="17"/>
    </row>
    <row r="100" spans="1:14" ht="13.5" customHeight="1" hidden="1" outlineLevel="2">
      <c r="A100" s="66"/>
      <c r="B100" s="2"/>
      <c r="C100" s="4" t="s">
        <v>51</v>
      </c>
      <c r="D100" s="48"/>
      <c r="E100" s="47">
        <v>313</v>
      </c>
      <c r="F100" s="47">
        <v>309</v>
      </c>
      <c r="G100" s="47">
        <v>224</v>
      </c>
      <c r="H100" s="47">
        <v>245</v>
      </c>
      <c r="I100" s="47">
        <v>307</v>
      </c>
      <c r="J100" s="47">
        <v>263</v>
      </c>
      <c r="K100" s="47">
        <v>203</v>
      </c>
      <c r="L100" s="47">
        <v>223</v>
      </c>
      <c r="M100" s="22" t="s">
        <v>19</v>
      </c>
      <c r="N100" s="17"/>
    </row>
    <row r="101" spans="1:14" ht="13.5" customHeight="1" hidden="1" outlineLevel="2">
      <c r="A101" s="66"/>
      <c r="B101" s="2"/>
      <c r="C101" s="4" t="s">
        <v>52</v>
      </c>
      <c r="D101" s="48"/>
      <c r="E101" s="47">
        <v>1102</v>
      </c>
      <c r="F101" s="47">
        <v>1148</v>
      </c>
      <c r="G101" s="47">
        <v>1128</v>
      </c>
      <c r="H101" s="47">
        <v>748</v>
      </c>
      <c r="I101" s="47">
        <v>747</v>
      </c>
      <c r="J101" s="47">
        <v>770</v>
      </c>
      <c r="K101" s="47">
        <v>797</v>
      </c>
      <c r="L101" s="47">
        <v>849</v>
      </c>
      <c r="M101" s="22" t="s">
        <v>19</v>
      </c>
      <c r="N101" s="17"/>
    </row>
    <row r="102" spans="1:14" ht="13.5" customHeight="1" hidden="1" outlineLevel="2">
      <c r="A102" s="66"/>
      <c r="B102" s="2"/>
      <c r="C102" s="36" t="s">
        <v>53</v>
      </c>
      <c r="D102" s="50"/>
      <c r="E102" s="25">
        <v>9137</v>
      </c>
      <c r="F102" s="25">
        <v>10061</v>
      </c>
      <c r="G102" s="25">
        <v>10993</v>
      </c>
      <c r="H102" s="25">
        <v>11080</v>
      </c>
      <c r="I102" s="25">
        <v>10984</v>
      </c>
      <c r="J102" s="25">
        <v>11250</v>
      </c>
      <c r="K102" s="25">
        <v>11679</v>
      </c>
      <c r="L102" s="25">
        <v>13174</v>
      </c>
      <c r="M102" s="99" t="s">
        <v>19</v>
      </c>
      <c r="N102" s="17"/>
    </row>
    <row r="103" spans="1:14" ht="13.5" customHeight="1" hidden="1" outlineLevel="2">
      <c r="A103" s="66"/>
      <c r="B103" s="2"/>
      <c r="C103" s="4" t="s">
        <v>54</v>
      </c>
      <c r="D103" s="48"/>
      <c r="E103" s="47">
        <v>6113</v>
      </c>
      <c r="F103" s="47">
        <v>6803</v>
      </c>
      <c r="G103" s="47">
        <v>7351</v>
      </c>
      <c r="H103" s="47">
        <v>7756</v>
      </c>
      <c r="I103" s="47">
        <v>8278</v>
      </c>
      <c r="J103" s="47">
        <v>8784</v>
      </c>
      <c r="K103" s="47">
        <v>9398</v>
      </c>
      <c r="L103" s="47">
        <v>10286</v>
      </c>
      <c r="M103" s="22" t="s">
        <v>19</v>
      </c>
      <c r="N103" s="17"/>
    </row>
    <row r="104" spans="1:14" ht="13.5" customHeight="1" hidden="1" outlineLevel="2">
      <c r="A104" s="66"/>
      <c r="B104" s="2"/>
      <c r="C104" s="36" t="s">
        <v>55</v>
      </c>
      <c r="D104" s="50"/>
      <c r="E104" s="25">
        <v>3024</v>
      </c>
      <c r="F104" s="25">
        <v>3258</v>
      </c>
      <c r="G104" s="25">
        <v>3642</v>
      </c>
      <c r="H104" s="25">
        <v>3324</v>
      </c>
      <c r="I104" s="25">
        <v>2706</v>
      </c>
      <c r="J104" s="25">
        <v>2466</v>
      </c>
      <c r="K104" s="25">
        <v>2281</v>
      </c>
      <c r="L104" s="25">
        <v>2889</v>
      </c>
      <c r="M104" s="99" t="s">
        <v>19</v>
      </c>
      <c r="N104" s="17"/>
    </row>
    <row r="105" spans="1:14" ht="13.5" customHeight="1" hidden="1" outlineLevel="2">
      <c r="A105" s="66"/>
      <c r="B105" s="2"/>
      <c r="C105" s="4" t="s">
        <v>56</v>
      </c>
      <c r="D105" s="48"/>
      <c r="E105" s="47">
        <v>-1225</v>
      </c>
      <c r="F105" s="47">
        <v>-800</v>
      </c>
      <c r="G105" s="47">
        <v>-1270</v>
      </c>
      <c r="H105" s="47">
        <v>-1069</v>
      </c>
      <c r="I105" s="47">
        <v>137</v>
      </c>
      <c r="J105" s="47">
        <v>-827</v>
      </c>
      <c r="K105" s="47">
        <v>-19</v>
      </c>
      <c r="L105" s="47">
        <v>-142</v>
      </c>
      <c r="M105" s="22" t="s">
        <v>19</v>
      </c>
      <c r="N105" s="17"/>
    </row>
    <row r="106" spans="1:14" ht="13.5" customHeight="1" hidden="1" outlineLevel="2">
      <c r="A106" s="66"/>
      <c r="B106" s="2"/>
      <c r="C106" s="36" t="s">
        <v>57</v>
      </c>
      <c r="D106" s="50"/>
      <c r="E106" s="25">
        <v>1799</v>
      </c>
      <c r="F106" s="25">
        <v>2459</v>
      </c>
      <c r="G106" s="25">
        <v>2372</v>
      </c>
      <c r="H106" s="25">
        <v>2254</v>
      </c>
      <c r="I106" s="25">
        <v>2843</v>
      </c>
      <c r="J106" s="25">
        <v>1639</v>
      </c>
      <c r="K106" s="25">
        <v>2262</v>
      </c>
      <c r="L106" s="25">
        <v>2746</v>
      </c>
      <c r="M106" s="99" t="s">
        <v>19</v>
      </c>
      <c r="N106" s="17"/>
    </row>
    <row r="107" spans="1:14" ht="13.5" customHeight="1" hidden="1" outlineLevel="1">
      <c r="A107" s="66"/>
      <c r="B107" s="5"/>
      <c r="C107" s="32"/>
      <c r="D107" s="32"/>
      <c r="E107" s="100"/>
      <c r="F107" s="100"/>
      <c r="G107" s="100"/>
      <c r="H107" s="100"/>
      <c r="I107" s="100"/>
      <c r="J107" s="100"/>
      <c r="K107" s="100"/>
      <c r="L107" s="100"/>
      <c r="M107" s="100"/>
      <c r="N107" s="105"/>
    </row>
    <row r="108" spans="1:14" ht="13.5" customHeight="1" hidden="1" outlineLevel="1">
      <c r="A108" s="66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17"/>
    </row>
    <row r="109" spans="2:14" ht="13.5" customHeight="1" hidden="1" outlineLevel="1">
      <c r="B109" s="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6"/>
    </row>
    <row r="110" spans="1:14" ht="13.5" customHeight="1" hidden="1" outlineLevel="1">
      <c r="A110" s="66"/>
      <c r="B110" s="2"/>
      <c r="C110" s="197" t="str">
        <f>CONCATENATE("Capital Formation Quota",", ",E111," - ",M111)</f>
        <v>Capital Formation Quota, 1999 - 2007</v>
      </c>
      <c r="D110" s="197"/>
      <c r="E110" s="197"/>
      <c r="F110" s="197"/>
      <c r="G110" s="197"/>
      <c r="H110" s="197"/>
      <c r="I110" s="195" t="s">
        <v>58</v>
      </c>
      <c r="J110" s="195"/>
      <c r="K110" s="195"/>
      <c r="L110" s="195"/>
      <c r="M110" s="195"/>
      <c r="N110" s="17"/>
    </row>
    <row r="111" spans="1:14" ht="13.5" customHeight="1" hidden="1" outlineLevel="2">
      <c r="A111" s="66"/>
      <c r="B111" s="2"/>
      <c r="C111" s="35" t="s">
        <v>36</v>
      </c>
      <c r="D111" s="69"/>
      <c r="E111" s="3">
        <v>1999</v>
      </c>
      <c r="F111" s="3">
        <v>2000</v>
      </c>
      <c r="G111" s="3">
        <v>2001</v>
      </c>
      <c r="H111" s="3">
        <v>2002</v>
      </c>
      <c r="I111" s="3">
        <v>2003</v>
      </c>
      <c r="J111" s="3">
        <v>2004</v>
      </c>
      <c r="K111" s="3">
        <v>2005</v>
      </c>
      <c r="L111" s="3">
        <v>2006</v>
      </c>
      <c r="M111" s="3">
        <v>2007</v>
      </c>
      <c r="N111" s="17"/>
    </row>
    <row r="112" spans="1:14" ht="13.5" customHeight="1" hidden="1" outlineLevel="2">
      <c r="A112" s="66"/>
      <c r="B112" s="2"/>
      <c r="C112" s="51" t="s">
        <v>59</v>
      </c>
      <c r="D112" s="71"/>
      <c r="E112" s="6">
        <v>1798</v>
      </c>
      <c r="F112" s="6">
        <v>2459</v>
      </c>
      <c r="G112" s="6">
        <v>2372</v>
      </c>
      <c r="H112" s="6">
        <v>2255</v>
      </c>
      <c r="I112" s="6">
        <v>2843</v>
      </c>
      <c r="J112" s="6">
        <v>1638</v>
      </c>
      <c r="K112" s="6">
        <v>2263</v>
      </c>
      <c r="L112" s="6">
        <v>2746</v>
      </c>
      <c r="M112" s="22" t="s">
        <v>19</v>
      </c>
      <c r="N112" s="17"/>
    </row>
    <row r="113" spans="1:14" ht="13.5" customHeight="1" hidden="1" outlineLevel="2">
      <c r="A113" s="66"/>
      <c r="B113" s="2"/>
      <c r="C113" s="4" t="s">
        <v>60</v>
      </c>
      <c r="D113" s="71"/>
      <c r="E113" s="6">
        <v>7737</v>
      </c>
      <c r="F113" s="6">
        <v>8582</v>
      </c>
      <c r="G113" s="6">
        <v>9610</v>
      </c>
      <c r="H113" s="6">
        <v>10016</v>
      </c>
      <c r="I113" s="6">
        <v>9875</v>
      </c>
      <c r="J113" s="6">
        <v>10086</v>
      </c>
      <c r="K113" s="6">
        <v>10389</v>
      </c>
      <c r="L113" s="6">
        <v>11879</v>
      </c>
      <c r="M113" s="22" t="s">
        <v>19</v>
      </c>
      <c r="N113" s="17"/>
    </row>
    <row r="114" spans="1:14" ht="13.5" customHeight="1" hidden="1" outlineLevel="2">
      <c r="A114" s="66"/>
      <c r="B114" s="2"/>
      <c r="C114" s="36" t="s">
        <v>61</v>
      </c>
      <c r="D114" s="106"/>
      <c r="E114" s="107">
        <f>+E112/E113</f>
        <v>0.23238981517384</v>
      </c>
      <c r="F114" s="107">
        <f aca="true" t="shared" si="0" ref="F114:L114">+F112/F113</f>
        <v>0.2865299463994407</v>
      </c>
      <c r="G114" s="107">
        <f t="shared" si="0"/>
        <v>0.24682622268470344</v>
      </c>
      <c r="H114" s="107">
        <f t="shared" si="0"/>
        <v>0.22513977635782748</v>
      </c>
      <c r="I114" s="107">
        <f t="shared" si="0"/>
        <v>0.2878987341772152</v>
      </c>
      <c r="J114" s="107">
        <f t="shared" si="0"/>
        <v>0.16240333135038668</v>
      </c>
      <c r="K114" s="107">
        <f t="shared" si="0"/>
        <v>0.21782654730965445</v>
      </c>
      <c r="L114" s="107">
        <f t="shared" si="0"/>
        <v>0.2311642394140921</v>
      </c>
      <c r="M114" s="99" t="s">
        <v>19</v>
      </c>
      <c r="N114" s="17"/>
    </row>
    <row r="115" spans="1:14" ht="13.5" customHeight="1" hidden="1" outlineLevel="1">
      <c r="A115" s="66"/>
      <c r="B115" s="5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3"/>
    </row>
    <row r="116" ht="13.5" customHeight="1" collapsed="1"/>
    <row r="117" ht="13.5" customHeight="1"/>
    <row r="118" spans="2:14" ht="13.5" customHeight="1">
      <c r="B118" s="63"/>
      <c r="C118" s="64" t="s">
        <v>62</v>
      </c>
      <c r="D118" s="198" t="s">
        <v>63</v>
      </c>
      <c r="E118" s="198"/>
      <c r="F118" s="198"/>
      <c r="G118" s="198"/>
      <c r="H118" s="198"/>
      <c r="I118" s="198"/>
      <c r="J118" s="198"/>
      <c r="K118" s="198"/>
      <c r="L118" s="198"/>
      <c r="M118" s="198"/>
      <c r="N118" s="65"/>
    </row>
    <row r="119" spans="2:14" ht="13.5" customHeight="1" hidden="1" outlineLevel="1">
      <c r="B119" s="1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6"/>
    </row>
    <row r="120" spans="1:14" ht="13.5" customHeight="1" hidden="1" outlineLevel="1">
      <c r="A120" s="66"/>
      <c r="B120" s="2"/>
      <c r="C120" s="197" t="str">
        <f>CONCATENATE("Balance of Payments",", ",E121," - ",M121)</f>
        <v>Balance of Payments, 1999 - 2007</v>
      </c>
      <c r="D120" s="197"/>
      <c r="E120" s="197"/>
      <c r="F120" s="197"/>
      <c r="G120" s="197"/>
      <c r="H120" s="197"/>
      <c r="I120" s="195" t="s">
        <v>64</v>
      </c>
      <c r="J120" s="195"/>
      <c r="K120" s="195"/>
      <c r="L120" s="195"/>
      <c r="M120" s="195"/>
      <c r="N120" s="17"/>
    </row>
    <row r="121" spans="1:14" ht="13.5" customHeight="1" hidden="1" outlineLevel="2">
      <c r="A121" s="66"/>
      <c r="B121" s="2"/>
      <c r="C121" s="35" t="s">
        <v>36</v>
      </c>
      <c r="D121" s="69"/>
      <c r="E121" s="3">
        <v>1999</v>
      </c>
      <c r="F121" s="3">
        <v>2000</v>
      </c>
      <c r="G121" s="3">
        <v>2001</v>
      </c>
      <c r="H121" s="3">
        <v>2002</v>
      </c>
      <c r="I121" s="3">
        <v>2003</v>
      </c>
      <c r="J121" s="3">
        <v>2004</v>
      </c>
      <c r="K121" s="3">
        <v>2005</v>
      </c>
      <c r="L121" s="3">
        <v>2006</v>
      </c>
      <c r="M121" s="3">
        <v>2007</v>
      </c>
      <c r="N121" s="17"/>
    </row>
    <row r="122" spans="1:14" ht="13.5" customHeight="1" hidden="1" outlineLevel="2">
      <c r="A122" s="66"/>
      <c r="B122" s="2"/>
      <c r="C122" s="96" t="s">
        <v>315</v>
      </c>
      <c r="D122" s="108"/>
      <c r="E122" s="109">
        <v>121</v>
      </c>
      <c r="F122" s="109">
        <v>-305.9</v>
      </c>
      <c r="G122" s="109">
        <v>310.5</v>
      </c>
      <c r="H122" s="109">
        <v>518.3</v>
      </c>
      <c r="I122" s="109">
        <v>-769.1</v>
      </c>
      <c r="J122" s="109">
        <v>111.4</v>
      </c>
      <c r="K122" s="109">
        <v>-722.2</v>
      </c>
      <c r="L122" s="109">
        <v>-600</v>
      </c>
      <c r="M122" s="22" t="s">
        <v>19</v>
      </c>
      <c r="N122" s="17"/>
    </row>
    <row r="123" spans="1:14" ht="13.5" customHeight="1" hidden="1" outlineLevel="2">
      <c r="A123" s="66"/>
      <c r="B123" s="2"/>
      <c r="C123" s="96" t="s">
        <v>316</v>
      </c>
      <c r="D123" s="108"/>
      <c r="E123" s="109">
        <v>-296</v>
      </c>
      <c r="F123" s="109">
        <v>-373.3</v>
      </c>
      <c r="G123" s="109">
        <v>-423.3</v>
      </c>
      <c r="H123" s="109">
        <v>-513.4</v>
      </c>
      <c r="I123" s="109">
        <v>-476.9</v>
      </c>
      <c r="J123" s="109">
        <v>-448.1</v>
      </c>
      <c r="K123" s="109">
        <v>-548.3</v>
      </c>
      <c r="L123" s="109">
        <v>-554.5</v>
      </c>
      <c r="M123" s="22" t="s">
        <v>19</v>
      </c>
      <c r="N123" s="17"/>
    </row>
    <row r="124" spans="1:14" ht="13.5" customHeight="1" hidden="1" outlineLevel="2">
      <c r="A124" s="66"/>
      <c r="B124" s="2"/>
      <c r="C124" s="34" t="s">
        <v>317</v>
      </c>
      <c r="D124" s="110"/>
      <c r="E124" s="111">
        <v>-175</v>
      </c>
      <c r="F124" s="111">
        <v>-679.3</v>
      </c>
      <c r="G124" s="111">
        <v>-112.8</v>
      </c>
      <c r="H124" s="111">
        <v>4.9</v>
      </c>
      <c r="I124" s="111">
        <v>-1246</v>
      </c>
      <c r="J124" s="111">
        <v>-336.7</v>
      </c>
      <c r="K124" s="111">
        <v>-1270.5</v>
      </c>
      <c r="L124" s="111">
        <v>-1154.5</v>
      </c>
      <c r="M124" s="99" t="s">
        <v>19</v>
      </c>
      <c r="N124" s="17"/>
    </row>
    <row r="125" spans="1:14" ht="13.5" customHeight="1" hidden="1" outlineLevel="2">
      <c r="A125" s="66"/>
      <c r="B125" s="2"/>
      <c r="C125" s="96" t="s">
        <v>318</v>
      </c>
      <c r="D125" s="108"/>
      <c r="E125" s="109">
        <v>313.3</v>
      </c>
      <c r="F125" s="109">
        <v>309.5</v>
      </c>
      <c r="G125" s="109">
        <v>223.9</v>
      </c>
      <c r="H125" s="109">
        <v>245.1</v>
      </c>
      <c r="I125" s="109">
        <v>307.2</v>
      </c>
      <c r="J125" s="109">
        <v>262.9</v>
      </c>
      <c r="K125" s="109">
        <v>202.6</v>
      </c>
      <c r="L125" s="109">
        <v>222.3</v>
      </c>
      <c r="M125" s="22" t="s">
        <v>19</v>
      </c>
      <c r="N125" s="17"/>
    </row>
    <row r="126" spans="1:14" ht="13.5" customHeight="1" hidden="1" outlineLevel="2">
      <c r="A126" s="66"/>
      <c r="B126" s="2"/>
      <c r="C126" s="96" t="s">
        <v>319</v>
      </c>
      <c r="D126" s="108"/>
      <c r="E126" s="109">
        <v>-14.7</v>
      </c>
      <c r="F126" s="109">
        <v>21.6</v>
      </c>
      <c r="G126" s="109">
        <v>31</v>
      </c>
      <c r="H126" s="109">
        <v>70.9</v>
      </c>
      <c r="I126" s="109">
        <v>54.7</v>
      </c>
      <c r="J126" s="109">
        <v>131.4</v>
      </c>
      <c r="K126" s="109">
        <v>289.5</v>
      </c>
      <c r="L126" s="109">
        <v>225.7</v>
      </c>
      <c r="M126" s="22" t="s">
        <v>19</v>
      </c>
      <c r="N126" s="17"/>
    </row>
    <row r="127" spans="1:14" ht="13.5" customHeight="1" hidden="1" outlineLevel="2">
      <c r="A127" s="66"/>
      <c r="B127" s="2"/>
      <c r="C127" s="34" t="s">
        <v>320</v>
      </c>
      <c r="D127" s="110"/>
      <c r="E127" s="111">
        <v>298.6</v>
      </c>
      <c r="F127" s="111">
        <v>331.1</v>
      </c>
      <c r="G127" s="111">
        <v>254.9</v>
      </c>
      <c r="H127" s="111">
        <v>316</v>
      </c>
      <c r="I127" s="111">
        <v>361.8</v>
      </c>
      <c r="J127" s="111">
        <v>394.3</v>
      </c>
      <c r="K127" s="111">
        <v>492.1</v>
      </c>
      <c r="L127" s="111">
        <v>448</v>
      </c>
      <c r="M127" s="99" t="s">
        <v>19</v>
      </c>
      <c r="N127" s="17"/>
    </row>
    <row r="128" spans="1:14" ht="13.5" customHeight="1" hidden="1" outlineLevel="2">
      <c r="A128" s="66"/>
      <c r="B128" s="2"/>
      <c r="C128" s="96" t="s">
        <v>321</v>
      </c>
      <c r="D128" s="71"/>
      <c r="E128" s="112">
        <v>1008.8</v>
      </c>
      <c r="F128" s="112">
        <v>1050</v>
      </c>
      <c r="G128" s="112">
        <v>1072</v>
      </c>
      <c r="H128" s="112">
        <v>695.6</v>
      </c>
      <c r="I128" s="112">
        <v>700.9</v>
      </c>
      <c r="J128" s="112">
        <v>700.1</v>
      </c>
      <c r="K128" s="112">
        <v>747.4</v>
      </c>
      <c r="L128" s="112">
        <v>736.3</v>
      </c>
      <c r="M128" s="22" t="s">
        <v>19</v>
      </c>
      <c r="N128" s="17"/>
    </row>
    <row r="129" spans="1:14" ht="13.5" customHeight="1" hidden="1" outlineLevel="2">
      <c r="A129" s="66"/>
      <c r="B129" s="2"/>
      <c r="C129" s="96" t="s">
        <v>322</v>
      </c>
      <c r="D129" s="71"/>
      <c r="E129" s="112">
        <v>93</v>
      </c>
      <c r="F129" s="112">
        <v>98.1</v>
      </c>
      <c r="G129" s="112">
        <v>55.6</v>
      </c>
      <c r="H129" s="112">
        <v>52.8</v>
      </c>
      <c r="I129" s="112">
        <v>46.8</v>
      </c>
      <c r="J129" s="112">
        <v>69.7</v>
      </c>
      <c r="K129" s="112">
        <v>50</v>
      </c>
      <c r="L129" s="112">
        <v>112.6</v>
      </c>
      <c r="M129" s="22" t="s">
        <v>19</v>
      </c>
      <c r="N129" s="17"/>
    </row>
    <row r="130" spans="1:14" ht="13.5" customHeight="1" hidden="1" outlineLevel="2">
      <c r="A130" s="66"/>
      <c r="B130" s="2"/>
      <c r="C130" s="34" t="s">
        <v>323</v>
      </c>
      <c r="D130" s="75"/>
      <c r="E130" s="113">
        <v>1101.8</v>
      </c>
      <c r="F130" s="113">
        <v>1148</v>
      </c>
      <c r="G130" s="113">
        <v>1127.6</v>
      </c>
      <c r="H130" s="113">
        <v>748.3</v>
      </c>
      <c r="I130" s="113">
        <v>747.7</v>
      </c>
      <c r="J130" s="113">
        <v>769.9</v>
      </c>
      <c r="K130" s="113">
        <v>797.3</v>
      </c>
      <c r="L130" s="113">
        <v>848.9</v>
      </c>
      <c r="M130" s="99" t="s">
        <v>19</v>
      </c>
      <c r="N130" s="17"/>
    </row>
    <row r="131" spans="1:14" ht="13.5" customHeight="1" hidden="1" outlineLevel="2">
      <c r="A131" s="66"/>
      <c r="B131" s="2"/>
      <c r="C131" s="8" t="s">
        <v>324</v>
      </c>
      <c r="D131" s="114"/>
      <c r="E131" s="103">
        <v>1225.4</v>
      </c>
      <c r="F131" s="103">
        <v>799.8</v>
      </c>
      <c r="G131" s="103">
        <v>1269.7</v>
      </c>
      <c r="H131" s="103">
        <v>1069.2</v>
      </c>
      <c r="I131" s="103">
        <v>-136.5</v>
      </c>
      <c r="J131" s="103">
        <v>827.5</v>
      </c>
      <c r="K131" s="103">
        <v>19</v>
      </c>
      <c r="L131" s="103">
        <v>142.4</v>
      </c>
      <c r="M131" s="99" t="s">
        <v>19</v>
      </c>
      <c r="N131" s="17"/>
    </row>
    <row r="132" spans="1:14" ht="13.5" customHeight="1" hidden="1" outlineLevel="2">
      <c r="A132" s="66"/>
      <c r="B132" s="2"/>
      <c r="C132" s="34" t="s">
        <v>65</v>
      </c>
      <c r="D132" s="88"/>
      <c r="E132" s="89">
        <v>0.15838180173193744</v>
      </c>
      <c r="F132" s="89">
        <v>0.09319505942670706</v>
      </c>
      <c r="G132" s="89">
        <v>0.13212278876170655</v>
      </c>
      <c r="H132" s="89">
        <v>0.10674920127795527</v>
      </c>
      <c r="I132" s="89">
        <v>-0.013822784810126582</v>
      </c>
      <c r="J132" s="89">
        <v>0.08204441800515566</v>
      </c>
      <c r="K132" s="89">
        <v>0.0018288574453749157</v>
      </c>
      <c r="L132" s="89">
        <v>0.01198754103880798</v>
      </c>
      <c r="M132" s="99" t="s">
        <v>19</v>
      </c>
      <c r="N132" s="17"/>
    </row>
    <row r="133" spans="1:14" ht="13.5" customHeight="1" hidden="1" outlineLevel="1">
      <c r="A133" s="66"/>
      <c r="B133" s="5"/>
      <c r="C133" s="32"/>
      <c r="D133" s="32"/>
      <c r="E133" s="100"/>
      <c r="F133" s="100"/>
      <c r="G133" s="100"/>
      <c r="H133" s="100"/>
      <c r="I133" s="100"/>
      <c r="J133" s="100"/>
      <c r="K133" s="100"/>
      <c r="L133" s="100"/>
      <c r="M133" s="100"/>
      <c r="N133" s="33"/>
    </row>
    <row r="134" spans="1:14" ht="13.5" customHeight="1" hidden="1" outlineLevel="1">
      <c r="A134" s="66"/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7"/>
    </row>
    <row r="135" spans="2:14" ht="13.5" customHeight="1" hidden="1" outlineLevel="1">
      <c r="B135" s="1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6"/>
    </row>
    <row r="136" spans="2:14" ht="13.5" customHeight="1" hidden="1" outlineLevel="1">
      <c r="B136" s="2"/>
      <c r="C136" s="197" t="str">
        <f>CONCATENATE("Faroese Exports (fob) and Imports (cif) of Goods Distributed on Markets",", ",F138," - ",I138)</f>
        <v>Faroese Exports (fob) and Imports (cif) of Goods Distributed on Markets, 2004 - 2007</v>
      </c>
      <c r="D136" s="197"/>
      <c r="E136" s="197"/>
      <c r="F136" s="197"/>
      <c r="G136" s="197"/>
      <c r="H136" s="197"/>
      <c r="I136" s="197"/>
      <c r="J136" s="197"/>
      <c r="K136" s="8"/>
      <c r="L136" s="8"/>
      <c r="M136" s="3" t="s">
        <v>66</v>
      </c>
      <c r="N136" s="17"/>
    </row>
    <row r="137" spans="1:14" ht="13.5" customHeight="1" hidden="1" outlineLevel="2">
      <c r="A137" s="66"/>
      <c r="B137" s="2"/>
      <c r="C137" s="4" t="s">
        <v>67</v>
      </c>
      <c r="D137" s="4"/>
      <c r="E137" s="4"/>
      <c r="F137" s="204" t="s">
        <v>68</v>
      </c>
      <c r="G137" s="205"/>
      <c r="H137" s="205"/>
      <c r="I137" s="205"/>
      <c r="J137" s="204" t="s">
        <v>69</v>
      </c>
      <c r="K137" s="205"/>
      <c r="L137" s="205"/>
      <c r="M137" s="205"/>
      <c r="N137" s="17"/>
    </row>
    <row r="138" spans="1:14" ht="13.5" customHeight="1" hidden="1" outlineLevel="2">
      <c r="A138" s="66"/>
      <c r="B138" s="2"/>
      <c r="C138" s="34"/>
      <c r="D138" s="34"/>
      <c r="E138" s="67"/>
      <c r="F138" s="115">
        <v>2004</v>
      </c>
      <c r="G138" s="8">
        <v>2005</v>
      </c>
      <c r="H138" s="8">
        <v>2006</v>
      </c>
      <c r="I138" s="116">
        <v>2007</v>
      </c>
      <c r="J138" s="115">
        <v>2004</v>
      </c>
      <c r="K138" s="8">
        <v>2005</v>
      </c>
      <c r="L138" s="8">
        <v>2006</v>
      </c>
      <c r="M138" s="8">
        <v>2007</v>
      </c>
      <c r="N138" s="17"/>
    </row>
    <row r="139" spans="1:14" ht="13.5" customHeight="1" hidden="1" outlineLevel="2">
      <c r="A139" s="66"/>
      <c r="B139" s="2"/>
      <c r="C139" s="51" t="s">
        <v>4</v>
      </c>
      <c r="D139" s="51"/>
      <c r="E139" s="38"/>
      <c r="F139" s="117">
        <v>19.480880337953497</v>
      </c>
      <c r="G139" s="118">
        <v>14.413487632726069</v>
      </c>
      <c r="H139" s="118">
        <v>12.033621236513481</v>
      </c>
      <c r="I139" s="118">
        <v>12.809453710456514</v>
      </c>
      <c r="J139" s="119">
        <v>32.89144906042765</v>
      </c>
      <c r="K139" s="120">
        <v>26.72832601200153</v>
      </c>
      <c r="L139" s="120">
        <v>30.082347514773055</v>
      </c>
      <c r="M139" s="120">
        <v>29.90876317853406</v>
      </c>
      <c r="N139" s="17"/>
    </row>
    <row r="140" spans="1:14" ht="13.5" customHeight="1" hidden="1" outlineLevel="2">
      <c r="A140" s="66"/>
      <c r="B140" s="2"/>
      <c r="C140" s="4" t="s">
        <v>70</v>
      </c>
      <c r="D140" s="4"/>
      <c r="E140" s="68"/>
      <c r="F140" s="117">
        <v>3.5918726358773365</v>
      </c>
      <c r="G140" s="118">
        <v>2.758446673349758</v>
      </c>
      <c r="H140" s="118">
        <v>2.557848278912585</v>
      </c>
      <c r="I140" s="118">
        <v>2.0271644551321235</v>
      </c>
      <c r="J140" s="119">
        <v>1.4593066356122364</v>
      </c>
      <c r="K140" s="120">
        <v>1.3987346819775643</v>
      </c>
      <c r="L140" s="120">
        <v>1.934847549618927</v>
      </c>
      <c r="M140" s="120">
        <v>1.59050861567877</v>
      </c>
      <c r="N140" s="17"/>
    </row>
    <row r="141" spans="1:14" ht="13.5" customHeight="1" hidden="1" outlineLevel="2">
      <c r="A141" s="66"/>
      <c r="B141" s="2"/>
      <c r="C141" s="4" t="s">
        <v>71</v>
      </c>
      <c r="D141" s="4"/>
      <c r="E141" s="68"/>
      <c r="F141" s="117">
        <v>25.515082272485166</v>
      </c>
      <c r="G141" s="118">
        <v>28.640526216077983</v>
      </c>
      <c r="H141" s="118">
        <v>26.38845782408701</v>
      </c>
      <c r="I141" s="118">
        <v>23.98568319888856</v>
      </c>
      <c r="J141" s="119">
        <v>5.264626823963874</v>
      </c>
      <c r="K141" s="120">
        <v>4.720933331334883</v>
      </c>
      <c r="L141" s="120">
        <v>4.173112087818595</v>
      </c>
      <c r="M141" s="120">
        <v>4.613517880690485</v>
      </c>
      <c r="N141" s="17"/>
    </row>
    <row r="142" spans="1:14" ht="13.5" customHeight="1" hidden="1" outlineLevel="2">
      <c r="A142" s="66"/>
      <c r="B142" s="2"/>
      <c r="C142" s="4" t="s">
        <v>72</v>
      </c>
      <c r="D142" s="4"/>
      <c r="E142" s="68"/>
      <c r="F142" s="117">
        <v>5.195454921237699</v>
      </c>
      <c r="G142" s="118">
        <v>5.10270338993329</v>
      </c>
      <c r="H142" s="118">
        <v>5.774639582938762</v>
      </c>
      <c r="I142" s="118">
        <v>5.30870956632518</v>
      </c>
      <c r="J142" s="119">
        <v>7.532670335068673</v>
      </c>
      <c r="K142" s="120">
        <v>6.63853779830976</v>
      </c>
      <c r="L142" s="120">
        <v>7.576548074327465</v>
      </c>
      <c r="M142" s="120">
        <v>7.90046813296565</v>
      </c>
      <c r="N142" s="17"/>
    </row>
    <row r="143" spans="1:14" ht="13.5" customHeight="1" hidden="1" outlineLevel="2">
      <c r="A143" s="66"/>
      <c r="B143" s="2"/>
      <c r="C143" s="4" t="s">
        <v>73</v>
      </c>
      <c r="D143" s="4"/>
      <c r="E143" s="68"/>
      <c r="F143" s="117">
        <v>8.275149657181037</v>
      </c>
      <c r="G143" s="118">
        <v>8.213708924743008</v>
      </c>
      <c r="H143" s="118">
        <v>9.914119656362821</v>
      </c>
      <c r="I143" s="118">
        <v>7.392101835409687</v>
      </c>
      <c r="J143" s="119">
        <v>3.0755871438592313</v>
      </c>
      <c r="K143" s="120">
        <v>2.154336300892272</v>
      </c>
      <c r="L143" s="120">
        <v>2.620831746087768</v>
      </c>
      <c r="M143" s="120">
        <v>2.571020702328702</v>
      </c>
      <c r="N143" s="17"/>
    </row>
    <row r="144" spans="1:14" ht="13.5" customHeight="1" hidden="1" outlineLevel="2">
      <c r="A144" s="66"/>
      <c r="B144" s="2"/>
      <c r="C144" s="4" t="s">
        <v>74</v>
      </c>
      <c r="D144" s="4"/>
      <c r="E144" s="68"/>
      <c r="F144" s="117">
        <v>10.012175867008741</v>
      </c>
      <c r="G144" s="118">
        <v>9.723373826398825</v>
      </c>
      <c r="H144" s="118">
        <v>8.140700033843846</v>
      </c>
      <c r="I144" s="118">
        <v>8.512255644918035</v>
      </c>
      <c r="J144" s="119">
        <v>0.7386810362502626</v>
      </c>
      <c r="K144" s="120">
        <v>6.664768583474574</v>
      </c>
      <c r="L144" s="120">
        <v>0.7864511397115821</v>
      </c>
      <c r="M144" s="120">
        <v>2.378504923750434</v>
      </c>
      <c r="N144" s="17"/>
    </row>
    <row r="145" spans="1:14" ht="13.5" customHeight="1" hidden="1" outlineLevel="2">
      <c r="A145" s="66"/>
      <c r="B145" s="2"/>
      <c r="C145" s="4" t="s">
        <v>75</v>
      </c>
      <c r="D145" s="4"/>
      <c r="E145" s="68"/>
      <c r="F145" s="117">
        <v>1.2652113632390192</v>
      </c>
      <c r="G145" s="118">
        <v>0.6920693842620029</v>
      </c>
      <c r="H145" s="118">
        <v>0.7010171325651808</v>
      </c>
      <c r="I145" s="118">
        <v>0.7645804396811706</v>
      </c>
      <c r="J145" s="119">
        <v>6.932463922677871</v>
      </c>
      <c r="K145" s="120">
        <v>5.3497595032533365</v>
      </c>
      <c r="L145" s="120">
        <v>6.036034342559371</v>
      </c>
      <c r="M145" s="120">
        <v>6.600900301424457</v>
      </c>
      <c r="N145" s="17"/>
    </row>
    <row r="146" spans="1:14" ht="13.5" customHeight="1" hidden="1" outlineLevel="2">
      <c r="A146" s="66"/>
      <c r="B146" s="2"/>
      <c r="C146" s="4" t="s">
        <v>76</v>
      </c>
      <c r="D146" s="4"/>
      <c r="E146" s="68"/>
      <c r="F146" s="117">
        <v>3.9769330747452405</v>
      </c>
      <c r="G146" s="118">
        <v>7.270729467651482</v>
      </c>
      <c r="H146" s="118">
        <v>5.688997306838372</v>
      </c>
      <c r="I146" s="118">
        <v>5.07001169500745</v>
      </c>
      <c r="J146" s="119">
        <v>7.0478178075134705</v>
      </c>
      <c r="K146" s="120">
        <v>4.869425231561063</v>
      </c>
      <c r="L146" s="120">
        <v>6.629673774841434</v>
      </c>
      <c r="M146" s="120">
        <v>7.119800583791121</v>
      </c>
      <c r="N146" s="17"/>
    </row>
    <row r="147" spans="1:14" ht="13.5" customHeight="1" hidden="1" outlineLevel="2">
      <c r="A147" s="66"/>
      <c r="B147" s="2"/>
      <c r="C147" s="220" t="s">
        <v>77</v>
      </c>
      <c r="D147" s="220"/>
      <c r="E147" s="221"/>
      <c r="F147" s="121">
        <f aca="true" t="shared" si="1" ref="F147:M147">+SUM(F139:F146)</f>
        <v>77.31276012972775</v>
      </c>
      <c r="G147" s="122">
        <f t="shared" si="1"/>
        <v>76.81504551514242</v>
      </c>
      <c r="H147" s="122">
        <f t="shared" si="1"/>
        <v>71.19940105206206</v>
      </c>
      <c r="I147" s="122">
        <f t="shared" si="1"/>
        <v>65.86996054581871</v>
      </c>
      <c r="J147" s="123">
        <f t="shared" si="1"/>
        <v>64.94260276537327</v>
      </c>
      <c r="K147" s="124">
        <f t="shared" si="1"/>
        <v>58.52482144280499</v>
      </c>
      <c r="L147" s="124">
        <f t="shared" si="1"/>
        <v>59.83984622973819</v>
      </c>
      <c r="M147" s="124">
        <f t="shared" si="1"/>
        <v>62.68348431916368</v>
      </c>
      <c r="N147" s="17"/>
    </row>
    <row r="148" spans="1:14" ht="13.5" customHeight="1" hidden="1" outlineLevel="2">
      <c r="A148" s="66"/>
      <c r="B148" s="2"/>
      <c r="C148" s="51" t="s">
        <v>78</v>
      </c>
      <c r="D148" s="51"/>
      <c r="E148" s="38"/>
      <c r="F148" s="117">
        <v>0.49303587570966034</v>
      </c>
      <c r="G148" s="118">
        <v>1.9649097273831235</v>
      </c>
      <c r="H148" s="118">
        <v>1.5628397099029454</v>
      </c>
      <c r="I148" s="118">
        <v>0.9202901443696789</v>
      </c>
      <c r="J148" s="119">
        <v>0.29348987756771416</v>
      </c>
      <c r="K148" s="120">
        <v>0.32021913596132184</v>
      </c>
      <c r="L148" s="120">
        <v>0.22669212738560507</v>
      </c>
      <c r="M148" s="120">
        <v>0.1911194650911722</v>
      </c>
      <c r="N148" s="17"/>
    </row>
    <row r="149" spans="1:14" ht="13.5" customHeight="1" hidden="1" outlineLevel="2">
      <c r="A149" s="66"/>
      <c r="B149" s="2"/>
      <c r="C149" s="4" t="s">
        <v>79</v>
      </c>
      <c r="D149" s="4"/>
      <c r="E149" s="68"/>
      <c r="F149" s="117">
        <v>8.019182682729488</v>
      </c>
      <c r="G149" s="118">
        <v>5.883295157184386</v>
      </c>
      <c r="H149" s="118">
        <v>11.794757556388985</v>
      </c>
      <c r="I149" s="118">
        <v>13.553682361250988</v>
      </c>
      <c r="J149" s="119">
        <v>18.333552803183643</v>
      </c>
      <c r="K149" s="120">
        <v>17.36261281069411</v>
      </c>
      <c r="L149" s="120">
        <v>20.132271103205042</v>
      </c>
      <c r="M149" s="120">
        <v>18.49207955326271</v>
      </c>
      <c r="N149" s="17"/>
    </row>
    <row r="150" spans="1:14" ht="13.5" customHeight="1" hidden="1" outlineLevel="2">
      <c r="A150" s="66"/>
      <c r="B150" s="2"/>
      <c r="C150" s="4" t="s">
        <v>80</v>
      </c>
      <c r="D150" s="4"/>
      <c r="E150" s="68"/>
      <c r="F150" s="117">
        <v>5.057668668420403</v>
      </c>
      <c r="G150" s="118">
        <v>1.813300857468229</v>
      </c>
      <c r="H150" s="118">
        <v>2.717769694395469</v>
      </c>
      <c r="I150" s="118">
        <v>2.901697255170863</v>
      </c>
      <c r="J150" s="119">
        <v>4.226412627325178</v>
      </c>
      <c r="K150" s="120">
        <v>2.3963909040866147</v>
      </c>
      <c r="L150" s="120">
        <v>3.2132243993754086</v>
      </c>
      <c r="M150" s="120">
        <v>2.393685115647306</v>
      </c>
      <c r="N150" s="17"/>
    </row>
    <row r="151" spans="1:14" ht="13.5" customHeight="1" hidden="1" outlineLevel="2">
      <c r="A151" s="66"/>
      <c r="B151" s="2"/>
      <c r="C151" s="4" t="s">
        <v>81</v>
      </c>
      <c r="D151" s="4"/>
      <c r="E151" s="68"/>
      <c r="F151" s="117">
        <v>0.6417077656389552</v>
      </c>
      <c r="G151" s="118">
        <v>3.6672383679149156</v>
      </c>
      <c r="H151" s="118">
        <v>2.9828569919000945</v>
      </c>
      <c r="I151" s="118">
        <v>3.1329574139749745</v>
      </c>
      <c r="J151" s="119">
        <v>0.28564211408064966</v>
      </c>
      <c r="K151" s="120">
        <v>0.1813171288341115</v>
      </c>
      <c r="L151" s="120">
        <v>0.21627459623222112</v>
      </c>
      <c r="M151" s="120">
        <v>0.1624874909652385</v>
      </c>
      <c r="N151" s="17"/>
    </row>
    <row r="152" spans="1:14" ht="13.5" customHeight="1" hidden="1" outlineLevel="2">
      <c r="A152" s="66"/>
      <c r="B152" s="2"/>
      <c r="C152" s="4" t="s">
        <v>82</v>
      </c>
      <c r="D152" s="4"/>
      <c r="E152" s="68"/>
      <c r="F152" s="117">
        <v>1.1536850836142158</v>
      </c>
      <c r="G152" s="118">
        <v>0.945865147371645</v>
      </c>
      <c r="H152" s="118">
        <v>0.6590774389237217</v>
      </c>
      <c r="I152" s="118">
        <v>0.9677179909764041</v>
      </c>
      <c r="J152" s="119">
        <v>1.0334651436920712</v>
      </c>
      <c r="K152" s="120">
        <v>8.584889673580395</v>
      </c>
      <c r="L152" s="120">
        <v>1.3444710551838026</v>
      </c>
      <c r="M152" s="120">
        <v>1.250415709885305</v>
      </c>
      <c r="N152" s="17"/>
    </row>
    <row r="153" spans="1:14" ht="13.5" customHeight="1" hidden="1" outlineLevel="2">
      <c r="A153" s="66"/>
      <c r="B153" s="2"/>
      <c r="C153" s="4" t="s">
        <v>83</v>
      </c>
      <c r="D153" s="4"/>
      <c r="E153" s="68"/>
      <c r="F153" s="117">
        <v>3.9425874801620373</v>
      </c>
      <c r="G153" s="118">
        <v>3.507792130485617</v>
      </c>
      <c r="H153" s="118">
        <v>3.337011532782456</v>
      </c>
      <c r="I153" s="118">
        <v>2.9518694983735223</v>
      </c>
      <c r="J153" s="119">
        <v>2.1240650883351755</v>
      </c>
      <c r="K153" s="120">
        <v>1.8238346436959405</v>
      </c>
      <c r="L153" s="120">
        <v>2.477788898620159</v>
      </c>
      <c r="M153" s="120">
        <v>1.868348582869177</v>
      </c>
      <c r="N153" s="17"/>
    </row>
    <row r="154" spans="1:14" ht="13.5" customHeight="1" hidden="1" outlineLevel="2">
      <c r="A154" s="66"/>
      <c r="B154" s="2"/>
      <c r="C154" s="4" t="s">
        <v>84</v>
      </c>
      <c r="D154" s="4"/>
      <c r="E154" s="68"/>
      <c r="F154" s="117">
        <v>3.379377735131523</v>
      </c>
      <c r="G154" s="118">
        <v>5.402555885156218</v>
      </c>
      <c r="H154" s="118">
        <v>5.746291193406196</v>
      </c>
      <c r="I154" s="118">
        <v>9.701832247664292</v>
      </c>
      <c r="J154" s="119">
        <v>8.760764265329883</v>
      </c>
      <c r="K154" s="120">
        <v>10.805923168742988</v>
      </c>
      <c r="L154" s="120">
        <v>12.549433721505718</v>
      </c>
      <c r="M154" s="120">
        <v>12.958387310755892</v>
      </c>
      <c r="N154" s="17"/>
    </row>
    <row r="155" spans="1:14" ht="13.5" customHeight="1" hidden="1" outlineLevel="2">
      <c r="A155" s="66"/>
      <c r="B155" s="2"/>
      <c r="C155" s="220" t="s">
        <v>85</v>
      </c>
      <c r="D155" s="220"/>
      <c r="E155" s="221"/>
      <c r="F155" s="122">
        <f aca="true" t="shared" si="2" ref="F155:M155">+SUM(F148:F154)</f>
        <v>22.68724529140628</v>
      </c>
      <c r="G155" s="122">
        <f t="shared" si="2"/>
        <v>23.184957272964134</v>
      </c>
      <c r="H155" s="122">
        <f t="shared" si="2"/>
        <v>28.80060411769987</v>
      </c>
      <c r="I155" s="122">
        <f t="shared" si="2"/>
        <v>34.130046911780724</v>
      </c>
      <c r="J155" s="123">
        <f t="shared" si="2"/>
        <v>35.057391919514316</v>
      </c>
      <c r="K155" s="124">
        <f t="shared" si="2"/>
        <v>41.47518746559548</v>
      </c>
      <c r="L155" s="124">
        <f t="shared" si="2"/>
        <v>40.160155901507956</v>
      </c>
      <c r="M155" s="124">
        <f t="shared" si="2"/>
        <v>37.3165232284768</v>
      </c>
      <c r="N155" s="17"/>
    </row>
    <row r="156" spans="1:14" ht="13.5" customHeight="1" hidden="1" outlineLevel="2">
      <c r="A156" s="66"/>
      <c r="B156" s="2"/>
      <c r="C156" s="220" t="s">
        <v>86</v>
      </c>
      <c r="D156" s="220"/>
      <c r="E156" s="221"/>
      <c r="F156" s="56">
        <v>3689.265</v>
      </c>
      <c r="G156" s="56">
        <v>3586.6635</v>
      </c>
      <c r="H156" s="56">
        <v>3868.6501000000003</v>
      </c>
      <c r="I156" s="56">
        <v>4022.7422</v>
      </c>
      <c r="J156" s="58">
        <v>3762.8555</v>
      </c>
      <c r="K156" s="56">
        <v>4490.1439</v>
      </c>
      <c r="L156" s="56">
        <v>4692.0905999999995</v>
      </c>
      <c r="M156" s="56">
        <v>5299.6695</v>
      </c>
      <c r="N156" s="17"/>
    </row>
    <row r="157" spans="1:14" ht="13.5" customHeight="1" hidden="1" outlineLevel="1">
      <c r="A157" s="66"/>
      <c r="B157" s="5"/>
      <c r="C157" s="196"/>
      <c r="D157" s="196"/>
      <c r="E157" s="196"/>
      <c r="F157" s="125"/>
      <c r="G157" s="125"/>
      <c r="H157" s="125"/>
      <c r="I157" s="100"/>
      <c r="J157" s="125"/>
      <c r="K157" s="125"/>
      <c r="L157" s="125"/>
      <c r="M157" s="100"/>
      <c r="N157" s="33"/>
    </row>
    <row r="158" spans="1:14" ht="13.5" customHeight="1" hidden="1" outlineLevel="1">
      <c r="A158" s="66"/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17"/>
    </row>
    <row r="159" spans="2:14" ht="13.5" customHeight="1" hidden="1" outlineLevel="1">
      <c r="B159" s="1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6"/>
    </row>
    <row r="160" spans="1:14" ht="13.5" customHeight="1" hidden="1" outlineLevel="1">
      <c r="A160" s="66"/>
      <c r="B160" s="2"/>
      <c r="C160" s="197" t="str">
        <f>CONCATENATE("Exports (fob) by Product",", ",E161," - ",M161)</f>
        <v>Exports (fob) by Product, 1999 - 2007</v>
      </c>
      <c r="D160" s="197"/>
      <c r="E160" s="197"/>
      <c r="F160" s="197"/>
      <c r="G160" s="197"/>
      <c r="H160" s="197"/>
      <c r="I160" s="195" t="s">
        <v>87</v>
      </c>
      <c r="J160" s="195"/>
      <c r="K160" s="195"/>
      <c r="L160" s="195"/>
      <c r="M160" s="195"/>
      <c r="N160" s="17"/>
    </row>
    <row r="161" spans="1:14" ht="13.5" customHeight="1" hidden="1" outlineLevel="2">
      <c r="A161" s="66"/>
      <c r="B161" s="2"/>
      <c r="C161" s="35" t="s">
        <v>36</v>
      </c>
      <c r="D161" s="3"/>
      <c r="E161" s="93">
        <v>1999</v>
      </c>
      <c r="F161" s="3">
        <v>2000</v>
      </c>
      <c r="G161" s="3">
        <v>2001</v>
      </c>
      <c r="H161" s="3">
        <v>2002</v>
      </c>
      <c r="I161" s="3">
        <v>2003</v>
      </c>
      <c r="J161" s="3">
        <v>2004</v>
      </c>
      <c r="K161" s="3">
        <v>2005</v>
      </c>
      <c r="L161" s="3">
        <v>2006</v>
      </c>
      <c r="M161" s="3">
        <v>2007</v>
      </c>
      <c r="N161" s="17"/>
    </row>
    <row r="162" spans="1:14" ht="13.5" customHeight="1" hidden="1" outlineLevel="2">
      <c r="A162" s="66"/>
      <c r="B162" s="2"/>
      <c r="C162" s="51" t="s">
        <v>88</v>
      </c>
      <c r="D162" s="126"/>
      <c r="E162" s="47">
        <v>650.5048</v>
      </c>
      <c r="F162" s="47">
        <v>833.365</v>
      </c>
      <c r="G162" s="47">
        <v>875.3408000000001</v>
      </c>
      <c r="H162" s="47">
        <v>1068.9459</v>
      </c>
      <c r="I162" s="47">
        <v>941.247</v>
      </c>
      <c r="J162" s="47">
        <v>816.3878000000001</v>
      </c>
      <c r="K162" s="47">
        <v>653.387</v>
      </c>
      <c r="L162" s="47">
        <v>595.268</v>
      </c>
      <c r="M162" s="127">
        <v>639.4554</v>
      </c>
      <c r="N162" s="17"/>
    </row>
    <row r="163" spans="1:14" ht="13.5" customHeight="1" hidden="1" outlineLevel="2">
      <c r="A163" s="66"/>
      <c r="B163" s="2"/>
      <c r="C163" s="4" t="s">
        <v>89</v>
      </c>
      <c r="D163" s="108"/>
      <c r="E163" s="47">
        <v>305.7116</v>
      </c>
      <c r="F163" s="47">
        <v>338.0844</v>
      </c>
      <c r="G163" s="47">
        <v>313.767</v>
      </c>
      <c r="H163" s="47">
        <v>377.92859999999996</v>
      </c>
      <c r="I163" s="47">
        <v>331.2421</v>
      </c>
      <c r="J163" s="47">
        <v>319.5889</v>
      </c>
      <c r="K163" s="47">
        <v>332.1687</v>
      </c>
      <c r="L163" s="47">
        <v>318.8748</v>
      </c>
      <c r="M163" s="127">
        <v>322.288</v>
      </c>
      <c r="N163" s="17"/>
    </row>
    <row r="164" spans="1:14" ht="13.5" customHeight="1" hidden="1" outlineLevel="2">
      <c r="A164" s="66"/>
      <c r="B164" s="2"/>
      <c r="C164" s="4" t="s">
        <v>90</v>
      </c>
      <c r="D164" s="108"/>
      <c r="E164" s="47">
        <v>291.3302</v>
      </c>
      <c r="F164" s="47">
        <v>313.4513</v>
      </c>
      <c r="G164" s="47">
        <v>391.5875</v>
      </c>
      <c r="H164" s="47">
        <v>416.7905</v>
      </c>
      <c r="I164" s="47">
        <v>317.846</v>
      </c>
      <c r="J164" s="47">
        <v>269.725</v>
      </c>
      <c r="K164" s="47">
        <v>448.83140000000003</v>
      </c>
      <c r="L164" s="47">
        <v>573.6015</v>
      </c>
      <c r="M164" s="127">
        <v>488.5724</v>
      </c>
      <c r="N164" s="17"/>
    </row>
    <row r="165" spans="1:14" ht="13.5" customHeight="1" hidden="1" outlineLevel="2">
      <c r="A165" s="66"/>
      <c r="B165" s="2"/>
      <c r="C165" s="4" t="s">
        <v>91</v>
      </c>
      <c r="D165" s="108"/>
      <c r="E165" s="47">
        <v>838.808</v>
      </c>
      <c r="F165" s="47">
        <v>860.6486</v>
      </c>
      <c r="G165" s="47">
        <v>939.4056999999999</v>
      </c>
      <c r="H165" s="47">
        <v>812.7307</v>
      </c>
      <c r="I165" s="47">
        <v>804.6232</v>
      </c>
      <c r="J165" s="47">
        <v>684.9919</v>
      </c>
      <c r="K165" s="47">
        <v>439.852</v>
      </c>
      <c r="L165" s="47">
        <v>374.3199</v>
      </c>
      <c r="M165" s="127">
        <v>488.1198</v>
      </c>
      <c r="N165" s="17"/>
    </row>
    <row r="166" spans="1:14" ht="13.5" customHeight="1" hidden="1" outlineLevel="2">
      <c r="A166" s="66"/>
      <c r="B166" s="2"/>
      <c r="C166" s="4" t="s">
        <v>92</v>
      </c>
      <c r="D166" s="108"/>
      <c r="E166" s="47">
        <v>48.1469</v>
      </c>
      <c r="F166" s="47">
        <v>28.4103</v>
      </c>
      <c r="G166" s="47">
        <v>52.3977</v>
      </c>
      <c r="H166" s="47">
        <v>130.4238</v>
      </c>
      <c r="I166" s="47">
        <v>159.9124</v>
      </c>
      <c r="J166" s="47">
        <v>77.366</v>
      </c>
      <c r="K166" s="47">
        <v>58.6743</v>
      </c>
      <c r="L166" s="47">
        <v>98.8585</v>
      </c>
      <c r="M166" s="127">
        <v>100.7668</v>
      </c>
      <c r="N166" s="17"/>
    </row>
    <row r="167" spans="1:14" ht="13.5" customHeight="1" hidden="1" outlineLevel="2">
      <c r="A167" s="66"/>
      <c r="B167" s="2"/>
      <c r="C167" s="4" t="s">
        <v>93</v>
      </c>
      <c r="D167" s="108"/>
      <c r="E167" s="47">
        <v>9.8599</v>
      </c>
      <c r="F167" s="47">
        <v>45.0784</v>
      </c>
      <c r="G167" s="47">
        <v>89.0714</v>
      </c>
      <c r="H167" s="47">
        <v>79.5788</v>
      </c>
      <c r="I167" s="47">
        <v>127.8337</v>
      </c>
      <c r="J167" s="47">
        <v>87.546</v>
      </c>
      <c r="K167" s="47">
        <v>125.9754</v>
      </c>
      <c r="L167" s="47">
        <v>170.758</v>
      </c>
      <c r="M167" s="127">
        <v>184.3675</v>
      </c>
      <c r="N167" s="17"/>
    </row>
    <row r="168" spans="1:14" ht="13.5" customHeight="1" hidden="1" outlineLevel="2">
      <c r="A168" s="66"/>
      <c r="B168" s="2"/>
      <c r="C168" s="4" t="s">
        <v>94</v>
      </c>
      <c r="D168" s="71"/>
      <c r="E168" s="6">
        <v>36.815</v>
      </c>
      <c r="F168" s="6">
        <v>61.5724</v>
      </c>
      <c r="G168" s="6">
        <v>129.1538</v>
      </c>
      <c r="H168" s="6">
        <v>98.40660000000001</v>
      </c>
      <c r="I168" s="6">
        <v>42.0374</v>
      </c>
      <c r="J168" s="6">
        <v>29.1298</v>
      </c>
      <c r="K168" s="6">
        <v>112.4381</v>
      </c>
      <c r="L168" s="6">
        <v>122.8461</v>
      </c>
      <c r="M168" s="127">
        <v>112.27</v>
      </c>
      <c r="N168" s="17"/>
    </row>
    <row r="169" spans="1:14" ht="13.5" customHeight="1" hidden="1" outlineLevel="2">
      <c r="A169" s="66"/>
      <c r="B169" s="2"/>
      <c r="C169" s="4" t="s">
        <v>95</v>
      </c>
      <c r="D169" s="71"/>
      <c r="E169" s="6">
        <v>37.4655</v>
      </c>
      <c r="F169" s="6">
        <v>74.7923</v>
      </c>
      <c r="G169" s="6">
        <v>169.8976</v>
      </c>
      <c r="H169" s="6">
        <v>151.8995</v>
      </c>
      <c r="I169" s="6">
        <v>63.389900000000004</v>
      </c>
      <c r="J169" s="6">
        <v>105.7963</v>
      </c>
      <c r="K169" s="6">
        <v>106.0957</v>
      </c>
      <c r="L169" s="6">
        <v>69.17439999999999</v>
      </c>
      <c r="M169" s="127">
        <v>204.35920000000002</v>
      </c>
      <c r="N169" s="17"/>
    </row>
    <row r="170" spans="1:14" ht="13.5" customHeight="1" hidden="1" outlineLevel="2">
      <c r="A170" s="66"/>
      <c r="B170" s="2"/>
      <c r="C170" s="4" t="s">
        <v>96</v>
      </c>
      <c r="D170" s="71"/>
      <c r="E170" s="6">
        <v>245.274</v>
      </c>
      <c r="F170" s="6">
        <v>216.17329999999998</v>
      </c>
      <c r="G170" s="6">
        <v>318.2409</v>
      </c>
      <c r="H170" s="6">
        <v>245.0421</v>
      </c>
      <c r="I170" s="6">
        <v>221.4134</v>
      </c>
      <c r="J170" s="6">
        <v>147.101</v>
      </c>
      <c r="K170" s="6">
        <v>98.0553</v>
      </c>
      <c r="L170" s="6">
        <v>89.4768</v>
      </c>
      <c r="M170" s="127">
        <v>91.5594</v>
      </c>
      <c r="N170" s="17"/>
    </row>
    <row r="171" spans="1:14" ht="13.5" customHeight="1" hidden="1" outlineLevel="2">
      <c r="A171" s="66"/>
      <c r="B171" s="2"/>
      <c r="C171" s="95" t="s">
        <v>97</v>
      </c>
      <c r="D171" s="71"/>
      <c r="E171" s="6">
        <v>659.7139</v>
      </c>
      <c r="F171" s="6">
        <v>762.6405</v>
      </c>
      <c r="G171" s="6">
        <v>945.3546</v>
      </c>
      <c r="H171" s="6">
        <v>779.9299</v>
      </c>
      <c r="I171" s="6">
        <v>755.0722</v>
      </c>
      <c r="J171" s="6">
        <v>939.0581</v>
      </c>
      <c r="K171" s="6">
        <v>991.3172</v>
      </c>
      <c r="L171" s="6">
        <v>1228.6571000000001</v>
      </c>
      <c r="M171" s="127">
        <v>1161.234</v>
      </c>
      <c r="N171" s="17"/>
    </row>
    <row r="172" spans="1:14" ht="13.5" customHeight="1" hidden="1" outlineLevel="2">
      <c r="A172" s="66"/>
      <c r="B172" s="2"/>
      <c r="C172" s="36" t="s">
        <v>98</v>
      </c>
      <c r="D172" s="57"/>
      <c r="E172" s="56">
        <f>+SUM(E162:E171)</f>
        <v>3123.6297999999997</v>
      </c>
      <c r="F172" s="56">
        <f aca="true" t="shared" si="3" ref="F172:M172">+SUM(F162:F171)</f>
        <v>3534.2164999999995</v>
      </c>
      <c r="G172" s="56">
        <f t="shared" si="3"/>
        <v>4224.216999999999</v>
      </c>
      <c r="H172" s="56">
        <f t="shared" si="3"/>
        <v>4161.676399999999</v>
      </c>
      <c r="I172" s="56">
        <f t="shared" si="3"/>
        <v>3764.617300000001</v>
      </c>
      <c r="J172" s="56">
        <f t="shared" si="3"/>
        <v>3476.6908000000003</v>
      </c>
      <c r="K172" s="56">
        <f t="shared" si="3"/>
        <v>3366.7950999999994</v>
      </c>
      <c r="L172" s="56">
        <f t="shared" si="3"/>
        <v>3641.8351000000002</v>
      </c>
      <c r="M172" s="128">
        <f t="shared" si="3"/>
        <v>3792.9925</v>
      </c>
      <c r="N172" s="17"/>
    </row>
    <row r="173" spans="1:14" ht="13.5" customHeight="1" hidden="1" outlineLevel="2">
      <c r="A173" s="66"/>
      <c r="B173" s="2"/>
      <c r="C173" s="4" t="s">
        <v>99</v>
      </c>
      <c r="D173" s="71"/>
      <c r="E173" s="6">
        <v>23.796200000000002</v>
      </c>
      <c r="F173" s="6">
        <v>40.2247</v>
      </c>
      <c r="G173" s="6">
        <v>28.3385</v>
      </c>
      <c r="H173" s="6">
        <v>11.9856</v>
      </c>
      <c r="I173" s="6">
        <v>8.6603</v>
      </c>
      <c r="J173" s="6">
        <v>23.379099999999998</v>
      </c>
      <c r="K173" s="6">
        <v>25.0188</v>
      </c>
      <c r="L173" s="6">
        <v>150.9419</v>
      </c>
      <c r="M173" s="127">
        <v>136.2953</v>
      </c>
      <c r="N173" s="17"/>
    </row>
    <row r="174" spans="1:14" ht="13.5" customHeight="1" hidden="1" outlineLevel="2">
      <c r="A174" s="66"/>
      <c r="B174" s="2"/>
      <c r="C174" s="34" t="s">
        <v>100</v>
      </c>
      <c r="D174" s="75"/>
      <c r="E174" s="6">
        <v>122.84</v>
      </c>
      <c r="F174" s="6">
        <v>257.6268</v>
      </c>
      <c r="G174" s="6">
        <v>57.97</v>
      </c>
      <c r="H174" s="6">
        <v>60.7572</v>
      </c>
      <c r="I174" s="6">
        <v>138.9629</v>
      </c>
      <c r="J174" s="6">
        <v>189.1949</v>
      </c>
      <c r="K174" s="6">
        <v>194.8495</v>
      </c>
      <c r="L174" s="6">
        <v>75.873</v>
      </c>
      <c r="M174" s="127">
        <v>93.4545</v>
      </c>
      <c r="N174" s="17"/>
    </row>
    <row r="175" spans="1:14" ht="13.5" customHeight="1" hidden="1" outlineLevel="2">
      <c r="A175" s="66"/>
      <c r="B175" s="2"/>
      <c r="C175" s="8" t="s">
        <v>101</v>
      </c>
      <c r="D175" s="103"/>
      <c r="E175" s="129">
        <f>+SUM(E172:E174)</f>
        <v>3270.266</v>
      </c>
      <c r="F175" s="103">
        <f aca="true" t="shared" si="4" ref="F175:M175">+SUM(F172:F174)</f>
        <v>3832.0679999999998</v>
      </c>
      <c r="G175" s="103">
        <f t="shared" si="4"/>
        <v>4310.525499999999</v>
      </c>
      <c r="H175" s="103">
        <f t="shared" si="4"/>
        <v>4234.419199999999</v>
      </c>
      <c r="I175" s="103">
        <f t="shared" si="4"/>
        <v>3912.240500000001</v>
      </c>
      <c r="J175" s="103">
        <f t="shared" si="4"/>
        <v>3689.2648000000004</v>
      </c>
      <c r="K175" s="103">
        <f t="shared" si="4"/>
        <v>3586.663399999999</v>
      </c>
      <c r="L175" s="103">
        <f t="shared" si="4"/>
        <v>3868.65</v>
      </c>
      <c r="M175" s="103">
        <f t="shared" si="4"/>
        <v>4022.7423</v>
      </c>
      <c r="N175" s="17"/>
    </row>
    <row r="176" spans="1:14" ht="13.5" customHeight="1" hidden="1" outlineLevel="1">
      <c r="A176" s="66"/>
      <c r="B176" s="5"/>
      <c r="C176" s="196"/>
      <c r="D176" s="196"/>
      <c r="E176" s="196"/>
      <c r="F176" s="125"/>
      <c r="G176" s="125"/>
      <c r="H176" s="125"/>
      <c r="I176" s="125"/>
      <c r="J176" s="125"/>
      <c r="K176" s="125"/>
      <c r="L176" s="125"/>
      <c r="M176" s="125"/>
      <c r="N176" s="33"/>
    </row>
    <row r="177" spans="1:14" ht="13.5" customHeight="1" hidden="1" outlineLevel="1">
      <c r="A177" s="66"/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17"/>
    </row>
    <row r="178" spans="2:14" ht="13.5" customHeight="1" hidden="1" outlineLevel="1">
      <c r="B178" s="1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6"/>
    </row>
    <row r="179" spans="1:14" ht="13.5" customHeight="1" hidden="1" outlineLevel="1">
      <c r="A179" s="66"/>
      <c r="B179" s="2"/>
      <c r="C179" s="197" t="str">
        <f>CONCATENATE("Imports (cif) by Product",", ",E180," - ",M180)</f>
        <v>Imports (cif) by Product, 1999 - 2007</v>
      </c>
      <c r="D179" s="197"/>
      <c r="E179" s="197"/>
      <c r="F179" s="197"/>
      <c r="G179" s="197"/>
      <c r="H179" s="197"/>
      <c r="I179" s="195" t="s">
        <v>102</v>
      </c>
      <c r="J179" s="195"/>
      <c r="K179" s="195"/>
      <c r="L179" s="195"/>
      <c r="M179" s="195"/>
      <c r="N179" s="17"/>
    </row>
    <row r="180" spans="1:14" ht="13.5" customHeight="1" hidden="1" outlineLevel="2">
      <c r="A180" s="66"/>
      <c r="B180" s="2"/>
      <c r="C180" s="35" t="s">
        <v>36</v>
      </c>
      <c r="D180" s="3"/>
      <c r="E180" s="93">
        <v>1999</v>
      </c>
      <c r="F180" s="3">
        <v>2000</v>
      </c>
      <c r="G180" s="3">
        <v>2001</v>
      </c>
      <c r="H180" s="3">
        <v>2002</v>
      </c>
      <c r="I180" s="3">
        <v>2003</v>
      </c>
      <c r="J180" s="3">
        <v>2004</v>
      </c>
      <c r="K180" s="3">
        <v>2005</v>
      </c>
      <c r="L180" s="3">
        <v>2006</v>
      </c>
      <c r="M180" s="3">
        <v>2007</v>
      </c>
      <c r="N180" s="17"/>
    </row>
    <row r="181" spans="1:14" ht="13.5" customHeight="1" hidden="1" outlineLevel="2">
      <c r="A181" s="66"/>
      <c r="B181" s="2"/>
      <c r="C181" s="18" t="s">
        <v>103</v>
      </c>
      <c r="D181" s="126"/>
      <c r="E181" s="47"/>
      <c r="F181" s="47"/>
      <c r="G181" s="47"/>
      <c r="H181" s="47"/>
      <c r="I181" s="47"/>
      <c r="J181" s="47"/>
      <c r="K181" s="47"/>
      <c r="L181" s="47"/>
      <c r="M181" s="47"/>
      <c r="N181" s="17"/>
    </row>
    <row r="182" spans="1:14" ht="13.5" customHeight="1" hidden="1" outlineLevel="2">
      <c r="A182" s="66"/>
      <c r="B182" s="2"/>
      <c r="C182" s="200" t="s">
        <v>104</v>
      </c>
      <c r="D182" s="219"/>
      <c r="E182" s="47">
        <v>264</v>
      </c>
      <c r="F182" s="47">
        <v>299.1302</v>
      </c>
      <c r="G182" s="47">
        <v>368.1112</v>
      </c>
      <c r="H182" s="47">
        <v>276.2833</v>
      </c>
      <c r="I182" s="47">
        <v>296.8488</v>
      </c>
      <c r="J182" s="47">
        <v>220.392</v>
      </c>
      <c r="K182" s="47">
        <v>102.0301</v>
      </c>
      <c r="L182" s="47">
        <v>124.5037</v>
      </c>
      <c r="M182" s="6">
        <v>146.47039999999998</v>
      </c>
      <c r="N182" s="17"/>
    </row>
    <row r="183" spans="1:14" ht="13.5" customHeight="1" hidden="1" outlineLevel="2">
      <c r="A183" s="66"/>
      <c r="B183" s="2"/>
      <c r="C183" s="200" t="s">
        <v>105</v>
      </c>
      <c r="D183" s="219"/>
      <c r="E183" s="47">
        <v>240.0806</v>
      </c>
      <c r="F183" s="47">
        <v>291.5988</v>
      </c>
      <c r="G183" s="47">
        <v>342.94329999999997</v>
      </c>
      <c r="H183" s="47">
        <v>384.3167</v>
      </c>
      <c r="I183" s="47">
        <v>357.1065</v>
      </c>
      <c r="J183" s="47">
        <v>367.23690000000005</v>
      </c>
      <c r="K183" s="47">
        <v>373.6058</v>
      </c>
      <c r="L183" s="47">
        <v>454.1456</v>
      </c>
      <c r="M183" s="6">
        <v>609.9222</v>
      </c>
      <c r="N183" s="17"/>
    </row>
    <row r="184" spans="1:14" ht="13.5" customHeight="1" hidden="1" outlineLevel="2">
      <c r="A184" s="66"/>
      <c r="B184" s="2"/>
      <c r="C184" s="200" t="s">
        <v>106</v>
      </c>
      <c r="D184" s="219"/>
      <c r="E184" s="47">
        <v>593.6449</v>
      </c>
      <c r="F184" s="47">
        <v>718.8953</v>
      </c>
      <c r="G184" s="47">
        <v>768.9881</v>
      </c>
      <c r="H184" s="47">
        <v>793.2013000000001</v>
      </c>
      <c r="I184" s="47">
        <v>756.6287</v>
      </c>
      <c r="J184" s="47">
        <v>694.8411</v>
      </c>
      <c r="K184" s="47">
        <v>717.4133</v>
      </c>
      <c r="L184" s="47">
        <v>865.2732</v>
      </c>
      <c r="M184" s="6">
        <v>957.7263</v>
      </c>
      <c r="N184" s="17"/>
    </row>
    <row r="185" spans="1:14" ht="13.5" customHeight="1" hidden="1" outlineLevel="2">
      <c r="A185" s="66"/>
      <c r="B185" s="2"/>
      <c r="C185" s="200" t="s">
        <v>107</v>
      </c>
      <c r="D185" s="219"/>
      <c r="E185" s="47">
        <v>265.2616</v>
      </c>
      <c r="F185" s="47">
        <v>508.5313</v>
      </c>
      <c r="G185" s="47">
        <v>488.6139</v>
      </c>
      <c r="H185" s="47">
        <v>414.8829</v>
      </c>
      <c r="I185" s="47">
        <v>445.5483</v>
      </c>
      <c r="J185" s="47">
        <v>530.7715</v>
      </c>
      <c r="K185" s="47">
        <v>717.2409</v>
      </c>
      <c r="L185" s="47">
        <v>861.5116999999999</v>
      </c>
      <c r="M185" s="6">
        <v>865.7482</v>
      </c>
      <c r="N185" s="17"/>
    </row>
    <row r="186" spans="1:14" ht="13.5" customHeight="1" hidden="1" outlineLevel="2">
      <c r="A186" s="66"/>
      <c r="B186" s="2"/>
      <c r="C186" s="200" t="s">
        <v>108</v>
      </c>
      <c r="D186" s="219"/>
      <c r="E186" s="47">
        <v>357.30920000000003</v>
      </c>
      <c r="F186" s="47">
        <v>438.61690000000004</v>
      </c>
      <c r="G186" s="47">
        <v>621.7415</v>
      </c>
      <c r="H186" s="47">
        <v>469.2242</v>
      </c>
      <c r="I186" s="47">
        <v>474.83979999999997</v>
      </c>
      <c r="J186" s="47">
        <v>375.5104</v>
      </c>
      <c r="K186" s="47">
        <v>363.4239</v>
      </c>
      <c r="L186" s="47">
        <v>508.5166</v>
      </c>
      <c r="M186" s="6">
        <v>589.7111</v>
      </c>
      <c r="N186" s="17"/>
    </row>
    <row r="187" spans="1:14" ht="13.5" customHeight="1" hidden="1" outlineLevel="2">
      <c r="A187" s="66"/>
      <c r="B187" s="2"/>
      <c r="C187" s="200" t="s">
        <v>109</v>
      </c>
      <c r="D187" s="219"/>
      <c r="E187" s="6">
        <v>208.2996</v>
      </c>
      <c r="F187" s="6">
        <v>210.5144</v>
      </c>
      <c r="G187" s="6">
        <v>250.3765</v>
      </c>
      <c r="H187" s="6">
        <v>260.1239</v>
      </c>
      <c r="I187" s="6">
        <v>228.62439999999998</v>
      </c>
      <c r="J187" s="6">
        <v>210.6103</v>
      </c>
      <c r="K187" s="6">
        <v>225.2435</v>
      </c>
      <c r="L187" s="6">
        <v>339.5844</v>
      </c>
      <c r="M187" s="6">
        <v>394.8413</v>
      </c>
      <c r="N187" s="17"/>
    </row>
    <row r="188" spans="1:14" ht="13.5" customHeight="1" hidden="1" outlineLevel="2">
      <c r="A188" s="66"/>
      <c r="B188" s="2"/>
      <c r="C188" s="200" t="s">
        <v>110</v>
      </c>
      <c r="D188" s="219"/>
      <c r="E188" s="47">
        <v>803.5924</v>
      </c>
      <c r="F188" s="47">
        <v>893.0145</v>
      </c>
      <c r="G188" s="47">
        <v>963.3050999999999</v>
      </c>
      <c r="H188" s="47">
        <v>1028.5929</v>
      </c>
      <c r="I188" s="47">
        <v>1045.2273</v>
      </c>
      <c r="J188" s="47">
        <v>1071.947</v>
      </c>
      <c r="K188" s="47">
        <v>1109.4647</v>
      </c>
      <c r="L188" s="47">
        <v>1280.8131</v>
      </c>
      <c r="M188" s="22">
        <v>1376.3315</v>
      </c>
      <c r="N188" s="17"/>
    </row>
    <row r="189" spans="1:14" ht="13.5" customHeight="1" hidden="1" outlineLevel="2">
      <c r="A189" s="66"/>
      <c r="B189" s="2"/>
      <c r="C189" s="220" t="s">
        <v>111</v>
      </c>
      <c r="D189" s="221"/>
      <c r="E189" s="25">
        <f>+SUM(E182:E188)</f>
        <v>2732.1883</v>
      </c>
      <c r="F189" s="25">
        <f aca="true" t="shared" si="5" ref="F189:M189">+SUM(F182:F188)</f>
        <v>3360.3014000000003</v>
      </c>
      <c r="G189" s="25">
        <f t="shared" si="5"/>
        <v>3804.0796</v>
      </c>
      <c r="H189" s="25">
        <f t="shared" si="5"/>
        <v>3626.6252000000004</v>
      </c>
      <c r="I189" s="25">
        <f t="shared" si="5"/>
        <v>3604.8238</v>
      </c>
      <c r="J189" s="25">
        <f t="shared" si="5"/>
        <v>3471.3091999999997</v>
      </c>
      <c r="K189" s="25">
        <f t="shared" si="5"/>
        <v>3608.4222</v>
      </c>
      <c r="L189" s="25">
        <f t="shared" si="5"/>
        <v>4434.348300000001</v>
      </c>
      <c r="M189" s="130">
        <f t="shared" si="5"/>
        <v>4940.751</v>
      </c>
      <c r="N189" s="17"/>
    </row>
    <row r="190" spans="1:14" ht="13.5" customHeight="1" hidden="1" outlineLevel="2">
      <c r="A190" s="66"/>
      <c r="B190" s="2"/>
      <c r="C190" s="21" t="s">
        <v>112</v>
      </c>
      <c r="D190" s="6"/>
      <c r="E190" s="131">
        <v>5.9769</v>
      </c>
      <c r="F190" s="6">
        <v>9.1607</v>
      </c>
      <c r="G190" s="6">
        <v>7.6127</v>
      </c>
      <c r="H190" s="6">
        <v>9.2467</v>
      </c>
      <c r="I190" s="6">
        <v>7.9784</v>
      </c>
      <c r="J190" s="6">
        <v>7.0275</v>
      </c>
      <c r="K190" s="101">
        <v>9.8279</v>
      </c>
      <c r="L190" s="101">
        <v>9.129700000000001</v>
      </c>
      <c r="M190" s="127">
        <v>5.8736999999999995</v>
      </c>
      <c r="N190" s="17"/>
    </row>
    <row r="191" spans="1:14" ht="13.5" customHeight="1" hidden="1" outlineLevel="2">
      <c r="A191" s="66"/>
      <c r="B191" s="2"/>
      <c r="C191" s="21" t="s">
        <v>113</v>
      </c>
      <c r="D191" s="6"/>
      <c r="E191" s="131">
        <v>6.075699999999999</v>
      </c>
      <c r="F191" s="6">
        <v>6.4525</v>
      </c>
      <c r="G191" s="6">
        <v>5.8331</v>
      </c>
      <c r="H191" s="6">
        <v>18.8871</v>
      </c>
      <c r="I191" s="6">
        <v>2.6376</v>
      </c>
      <c r="J191" s="6">
        <v>18.656299999999998</v>
      </c>
      <c r="K191" s="101">
        <v>25.6758</v>
      </c>
      <c r="L191" s="101">
        <v>26.0039</v>
      </c>
      <c r="M191" s="127">
        <v>5.1775</v>
      </c>
      <c r="N191" s="17"/>
    </row>
    <row r="192" spans="1:14" ht="13.5" customHeight="1" hidden="1" outlineLevel="2">
      <c r="A192" s="66"/>
      <c r="B192" s="2"/>
      <c r="C192" s="21" t="s">
        <v>114</v>
      </c>
      <c r="D192" s="6"/>
      <c r="E192" s="131">
        <v>92.3544</v>
      </c>
      <c r="F192" s="6">
        <v>110.4022</v>
      </c>
      <c r="G192" s="6">
        <v>71.416</v>
      </c>
      <c r="H192" s="6">
        <v>58.760400000000004</v>
      </c>
      <c r="I192" s="6">
        <v>34.0921</v>
      </c>
      <c r="J192" s="6">
        <v>28.8007</v>
      </c>
      <c r="K192" s="101">
        <v>33.1148</v>
      </c>
      <c r="L192" s="132">
        <v>23.1749</v>
      </c>
      <c r="M192" s="127">
        <v>21.2228</v>
      </c>
      <c r="N192" s="17"/>
    </row>
    <row r="193" spans="1:14" ht="13.5" customHeight="1" hidden="1" outlineLevel="2">
      <c r="A193" s="66"/>
      <c r="B193" s="2"/>
      <c r="C193" s="21" t="s">
        <v>115</v>
      </c>
      <c r="D193" s="6"/>
      <c r="E193" s="131">
        <v>30.9907</v>
      </c>
      <c r="F193" s="6">
        <v>29.5307</v>
      </c>
      <c r="G193" s="6">
        <v>58.147400000000005</v>
      </c>
      <c r="H193" s="6">
        <v>40.8016</v>
      </c>
      <c r="I193" s="6">
        <v>62.0578</v>
      </c>
      <c r="J193" s="6">
        <v>57.8303</v>
      </c>
      <c r="K193" s="101">
        <v>36.4296</v>
      </c>
      <c r="L193" s="101">
        <v>67.67660000000001</v>
      </c>
      <c r="M193" s="127">
        <v>33.4288</v>
      </c>
      <c r="N193" s="17"/>
    </row>
    <row r="194" spans="1:14" ht="13.5" customHeight="1" hidden="1" outlineLevel="2">
      <c r="A194" s="66"/>
      <c r="B194" s="2"/>
      <c r="C194" s="24" t="s">
        <v>116</v>
      </c>
      <c r="D194" s="56"/>
      <c r="E194" s="58">
        <f>+SUM(E190:E193)</f>
        <v>135.3977</v>
      </c>
      <c r="F194" s="56">
        <f aca="true" t="shared" si="6" ref="F194:M194">+SUM(F190:F193)</f>
        <v>155.5461</v>
      </c>
      <c r="G194" s="56">
        <f t="shared" si="6"/>
        <v>143.00920000000002</v>
      </c>
      <c r="H194" s="56">
        <f t="shared" si="6"/>
        <v>127.69580000000002</v>
      </c>
      <c r="I194" s="56">
        <f t="shared" si="6"/>
        <v>106.7659</v>
      </c>
      <c r="J194" s="56">
        <f t="shared" si="6"/>
        <v>112.31479999999999</v>
      </c>
      <c r="K194" s="56">
        <f t="shared" si="6"/>
        <v>105.0481</v>
      </c>
      <c r="L194" s="56">
        <f t="shared" si="6"/>
        <v>125.98510000000002</v>
      </c>
      <c r="M194" s="56">
        <f t="shared" si="6"/>
        <v>65.7028</v>
      </c>
      <c r="N194" s="17"/>
    </row>
    <row r="195" spans="1:14" ht="13.5" customHeight="1" hidden="1" outlineLevel="2">
      <c r="A195" s="66"/>
      <c r="B195" s="2"/>
      <c r="C195" s="24" t="s">
        <v>117</v>
      </c>
      <c r="D195" s="56"/>
      <c r="E195" s="129">
        <v>433.7008</v>
      </c>
      <c r="F195" s="56">
        <v>793.7889</v>
      </c>
      <c r="G195" s="56">
        <v>224.0598</v>
      </c>
      <c r="H195" s="56">
        <v>179.5581</v>
      </c>
      <c r="I195" s="56">
        <v>1154.0355</v>
      </c>
      <c r="J195" s="56">
        <v>179.2318</v>
      </c>
      <c r="K195" s="56">
        <v>776.674</v>
      </c>
      <c r="L195" s="56">
        <v>131.7571</v>
      </c>
      <c r="M195" s="128">
        <v>293.216</v>
      </c>
      <c r="N195" s="17"/>
    </row>
    <row r="196" spans="1:14" ht="13.5" customHeight="1" hidden="1" outlineLevel="2">
      <c r="A196" s="66"/>
      <c r="B196" s="2"/>
      <c r="C196" s="24" t="s">
        <v>118</v>
      </c>
      <c r="D196" s="56"/>
      <c r="E196" s="58">
        <v>3301.2868</v>
      </c>
      <c r="F196" s="56">
        <v>4309.636</v>
      </c>
      <c r="G196" s="56">
        <v>4171.1483</v>
      </c>
      <c r="H196" s="56">
        <v>3933.8791</v>
      </c>
      <c r="I196" s="56">
        <v>4865.6245</v>
      </c>
      <c r="J196" s="56">
        <v>3762.8554</v>
      </c>
      <c r="K196" s="56">
        <v>4490.1438</v>
      </c>
      <c r="L196" s="56">
        <v>4692.0905999999995</v>
      </c>
      <c r="M196" s="133">
        <v>5299.669599999999</v>
      </c>
      <c r="N196" s="17"/>
    </row>
    <row r="197" spans="1:14" ht="13.5" customHeight="1" hidden="1" outlineLevel="1">
      <c r="A197" s="66"/>
      <c r="B197" s="5"/>
      <c r="C197" s="196"/>
      <c r="D197" s="196"/>
      <c r="E197" s="196"/>
      <c r="F197" s="125"/>
      <c r="G197" s="125"/>
      <c r="H197" s="125"/>
      <c r="I197" s="125"/>
      <c r="J197" s="125"/>
      <c r="K197" s="125"/>
      <c r="L197" s="125"/>
      <c r="M197" s="125"/>
      <c r="N197" s="33"/>
    </row>
    <row r="198" ht="13.5" customHeight="1" collapsed="1">
      <c r="A198" s="66"/>
    </row>
    <row r="199" ht="13.5" customHeight="1"/>
    <row r="200" spans="2:14" ht="13.5" customHeight="1">
      <c r="B200" s="63"/>
      <c r="C200" s="64" t="s">
        <v>119</v>
      </c>
      <c r="D200" s="198" t="s">
        <v>120</v>
      </c>
      <c r="E200" s="198"/>
      <c r="F200" s="198"/>
      <c r="G200" s="198"/>
      <c r="H200" s="198"/>
      <c r="I200" s="198"/>
      <c r="J200" s="198"/>
      <c r="K200" s="198"/>
      <c r="L200" s="198"/>
      <c r="M200" s="198"/>
      <c r="N200" s="65"/>
    </row>
    <row r="201" spans="2:14" ht="13.5" customHeight="1" hidden="1" outlineLevel="1">
      <c r="B201" s="1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6"/>
    </row>
    <row r="202" spans="1:14" ht="13.5" customHeight="1" hidden="1" outlineLevel="1">
      <c r="A202" s="66"/>
      <c r="B202" s="2"/>
      <c r="C202" s="197" t="str">
        <f>CONCATENATE("Total Foreign Assets and Liabilities",", ",E203," - ",M203)</f>
        <v>Total Foreign Assets and Liabilities, 1999 - 2007</v>
      </c>
      <c r="D202" s="197"/>
      <c r="E202" s="197"/>
      <c r="F202" s="197"/>
      <c r="G202" s="197"/>
      <c r="H202" s="197"/>
      <c r="I202" s="195" t="s">
        <v>121</v>
      </c>
      <c r="J202" s="195"/>
      <c r="K202" s="195"/>
      <c r="L202" s="195"/>
      <c r="M202" s="195"/>
      <c r="N202" s="17"/>
    </row>
    <row r="203" spans="1:14" ht="13.5" customHeight="1" hidden="1" outlineLevel="2">
      <c r="A203" s="66"/>
      <c r="B203" s="2"/>
      <c r="C203" s="35" t="s">
        <v>36</v>
      </c>
      <c r="D203" s="69"/>
      <c r="E203" s="3">
        <v>1999</v>
      </c>
      <c r="F203" s="3">
        <v>2000</v>
      </c>
      <c r="G203" s="3">
        <v>2001</v>
      </c>
      <c r="H203" s="3">
        <v>2002</v>
      </c>
      <c r="I203" s="3">
        <v>2003</v>
      </c>
      <c r="J203" s="3">
        <v>2004</v>
      </c>
      <c r="K203" s="3">
        <v>2005</v>
      </c>
      <c r="L203" s="3">
        <v>2006</v>
      </c>
      <c r="M203" s="3">
        <v>2007</v>
      </c>
      <c r="N203" s="17"/>
    </row>
    <row r="204" spans="1:14" ht="13.5" customHeight="1" hidden="1" outlineLevel="2">
      <c r="A204" s="66"/>
      <c r="B204" s="2"/>
      <c r="C204" s="134" t="s">
        <v>122</v>
      </c>
      <c r="D204" s="135"/>
      <c r="E204" s="136" t="s">
        <v>19</v>
      </c>
      <c r="F204" s="136" t="s">
        <v>19</v>
      </c>
      <c r="G204" s="136" t="s">
        <v>19</v>
      </c>
      <c r="H204" s="136" t="s">
        <v>19</v>
      </c>
      <c r="I204" s="137">
        <v>646</v>
      </c>
      <c r="J204" s="137">
        <v>698</v>
      </c>
      <c r="K204" s="137">
        <v>1076</v>
      </c>
      <c r="L204" s="137">
        <v>1385</v>
      </c>
      <c r="M204" s="22" t="s">
        <v>19</v>
      </c>
      <c r="N204" s="17"/>
    </row>
    <row r="205" spans="1:14" ht="13.5" customHeight="1" hidden="1" outlineLevel="2">
      <c r="A205" s="66"/>
      <c r="B205" s="2"/>
      <c r="C205" s="134" t="s">
        <v>123</v>
      </c>
      <c r="D205" s="135"/>
      <c r="E205" s="136" t="s">
        <v>19</v>
      </c>
      <c r="F205" s="136" t="s">
        <v>19</v>
      </c>
      <c r="G205" s="136" t="s">
        <v>19</v>
      </c>
      <c r="H205" s="136" t="s">
        <v>19</v>
      </c>
      <c r="I205" s="137">
        <v>1740</v>
      </c>
      <c r="J205" s="137">
        <v>1983</v>
      </c>
      <c r="K205" s="137">
        <v>1851</v>
      </c>
      <c r="L205" s="137">
        <v>2428</v>
      </c>
      <c r="M205" s="22" t="s">
        <v>19</v>
      </c>
      <c r="N205" s="17"/>
    </row>
    <row r="206" spans="1:14" ht="13.5" customHeight="1" hidden="1" outlineLevel="2">
      <c r="A206" s="66"/>
      <c r="B206" s="2"/>
      <c r="C206" s="138" t="s">
        <v>124</v>
      </c>
      <c r="D206" s="139"/>
      <c r="E206" s="140" t="s">
        <v>19</v>
      </c>
      <c r="F206" s="140" t="s">
        <v>19</v>
      </c>
      <c r="G206" s="140" t="s">
        <v>19</v>
      </c>
      <c r="H206" s="140" t="s">
        <v>19</v>
      </c>
      <c r="I206" s="141">
        <v>1093</v>
      </c>
      <c r="J206" s="141">
        <v>1286</v>
      </c>
      <c r="K206" s="141">
        <v>775</v>
      </c>
      <c r="L206" s="141">
        <v>1044</v>
      </c>
      <c r="M206" s="99" t="s">
        <v>19</v>
      </c>
      <c r="N206" s="17"/>
    </row>
    <row r="207" spans="1:14" ht="13.5" customHeight="1" hidden="1" outlineLevel="2">
      <c r="A207" s="66"/>
      <c r="B207" s="2"/>
      <c r="C207" s="134" t="s">
        <v>122</v>
      </c>
      <c r="D207" s="135"/>
      <c r="E207" s="136" t="s">
        <v>19</v>
      </c>
      <c r="F207" s="136" t="s">
        <v>19</v>
      </c>
      <c r="G207" s="136" t="s">
        <v>19</v>
      </c>
      <c r="H207" s="136" t="s">
        <v>19</v>
      </c>
      <c r="I207" s="137">
        <v>6286</v>
      </c>
      <c r="J207" s="137">
        <v>6564</v>
      </c>
      <c r="K207" s="137">
        <v>7188</v>
      </c>
      <c r="L207" s="137">
        <v>9436</v>
      </c>
      <c r="M207" s="22" t="s">
        <v>19</v>
      </c>
      <c r="N207" s="17"/>
    </row>
    <row r="208" spans="1:14" ht="13.5" customHeight="1" hidden="1" outlineLevel="2">
      <c r="A208" s="66"/>
      <c r="B208" s="2"/>
      <c r="C208" s="134" t="s">
        <v>123</v>
      </c>
      <c r="D208" s="135"/>
      <c r="E208" s="136" t="s">
        <v>19</v>
      </c>
      <c r="F208" s="136" t="s">
        <v>19</v>
      </c>
      <c r="G208" s="136" t="s">
        <v>19</v>
      </c>
      <c r="H208" s="136" t="s">
        <v>19</v>
      </c>
      <c r="I208" s="137">
        <v>830</v>
      </c>
      <c r="J208" s="137">
        <v>774</v>
      </c>
      <c r="K208" s="137">
        <v>3265</v>
      </c>
      <c r="L208" s="137">
        <v>5443</v>
      </c>
      <c r="M208" s="22" t="s">
        <v>19</v>
      </c>
      <c r="N208" s="17"/>
    </row>
    <row r="209" spans="1:14" ht="13.5" customHeight="1" hidden="1" outlineLevel="2">
      <c r="A209" s="66"/>
      <c r="B209" s="2"/>
      <c r="C209" s="138" t="s">
        <v>125</v>
      </c>
      <c r="D209" s="139"/>
      <c r="E209" s="140" t="s">
        <v>19</v>
      </c>
      <c r="F209" s="140" t="s">
        <v>19</v>
      </c>
      <c r="G209" s="140" t="s">
        <v>19</v>
      </c>
      <c r="H209" s="140" t="s">
        <v>19</v>
      </c>
      <c r="I209" s="141">
        <v>-5456</v>
      </c>
      <c r="J209" s="141">
        <v>-5790</v>
      </c>
      <c r="K209" s="141">
        <v>-3923</v>
      </c>
      <c r="L209" s="141">
        <v>-3993</v>
      </c>
      <c r="M209" s="99" t="s">
        <v>19</v>
      </c>
      <c r="N209" s="17"/>
    </row>
    <row r="210" spans="1:14" ht="13.5" customHeight="1" hidden="1" outlineLevel="2">
      <c r="A210" s="66"/>
      <c r="B210" s="2"/>
      <c r="C210" s="134" t="s">
        <v>122</v>
      </c>
      <c r="D210" s="135"/>
      <c r="E210" s="136" t="s">
        <v>19</v>
      </c>
      <c r="F210" s="136" t="s">
        <v>19</v>
      </c>
      <c r="G210" s="136" t="s">
        <v>19</v>
      </c>
      <c r="H210" s="136" t="s">
        <v>19</v>
      </c>
      <c r="I210" s="137">
        <v>2892</v>
      </c>
      <c r="J210" s="137">
        <v>2652</v>
      </c>
      <c r="K210" s="137">
        <v>1978</v>
      </c>
      <c r="L210" s="137">
        <v>1981</v>
      </c>
      <c r="M210" s="22" t="s">
        <v>19</v>
      </c>
      <c r="N210" s="17"/>
    </row>
    <row r="211" spans="1:14" ht="13.5" customHeight="1" hidden="1" outlineLevel="2">
      <c r="A211" s="66"/>
      <c r="B211" s="2"/>
      <c r="C211" s="134" t="s">
        <v>123</v>
      </c>
      <c r="D211" s="135"/>
      <c r="E211" s="136" t="s">
        <v>19</v>
      </c>
      <c r="F211" s="136" t="s">
        <v>19</v>
      </c>
      <c r="G211" s="136" t="s">
        <v>19</v>
      </c>
      <c r="H211" s="136" t="s">
        <v>19</v>
      </c>
      <c r="I211" s="137">
        <v>3668</v>
      </c>
      <c r="J211" s="137">
        <v>3579</v>
      </c>
      <c r="K211" s="137">
        <v>3070</v>
      </c>
      <c r="L211" s="137">
        <v>2385</v>
      </c>
      <c r="M211" s="22" t="s">
        <v>19</v>
      </c>
      <c r="N211" s="17"/>
    </row>
    <row r="212" spans="1:14" ht="13.5" customHeight="1" hidden="1" outlineLevel="2">
      <c r="A212" s="66"/>
      <c r="B212" s="2"/>
      <c r="C212" s="138" t="s">
        <v>126</v>
      </c>
      <c r="D212" s="139"/>
      <c r="E212" s="140" t="s">
        <v>19</v>
      </c>
      <c r="F212" s="140" t="s">
        <v>19</v>
      </c>
      <c r="G212" s="140" t="s">
        <v>19</v>
      </c>
      <c r="H212" s="140" t="s">
        <v>19</v>
      </c>
      <c r="I212" s="141">
        <v>777</v>
      </c>
      <c r="J212" s="141">
        <v>927</v>
      </c>
      <c r="K212" s="141">
        <v>1092</v>
      </c>
      <c r="L212" s="141">
        <v>405</v>
      </c>
      <c r="M212" s="99" t="s">
        <v>19</v>
      </c>
      <c r="N212" s="17"/>
    </row>
    <row r="213" spans="1:14" ht="13.5" customHeight="1" hidden="1" outlineLevel="2">
      <c r="A213" s="66"/>
      <c r="B213" s="2"/>
      <c r="C213" s="134" t="s">
        <v>122</v>
      </c>
      <c r="D213" s="135"/>
      <c r="E213" s="136" t="s">
        <v>19</v>
      </c>
      <c r="F213" s="136" t="s">
        <v>19</v>
      </c>
      <c r="G213" s="136" t="s">
        <v>19</v>
      </c>
      <c r="H213" s="136" t="s">
        <v>19</v>
      </c>
      <c r="I213" s="137">
        <v>73</v>
      </c>
      <c r="J213" s="137">
        <v>66</v>
      </c>
      <c r="K213" s="137">
        <v>940</v>
      </c>
      <c r="L213" s="137">
        <v>1221</v>
      </c>
      <c r="M213" s="22" t="s">
        <v>19</v>
      </c>
      <c r="N213" s="17"/>
    </row>
    <row r="214" spans="1:14" ht="13.5" customHeight="1" hidden="1" outlineLevel="2">
      <c r="A214" s="66"/>
      <c r="B214" s="2"/>
      <c r="C214" s="134" t="s">
        <v>123</v>
      </c>
      <c r="D214" s="135"/>
      <c r="E214" s="136" t="s">
        <v>19</v>
      </c>
      <c r="F214" s="136" t="s">
        <v>19</v>
      </c>
      <c r="G214" s="136" t="s">
        <v>19</v>
      </c>
      <c r="H214" s="136" t="s">
        <v>19</v>
      </c>
      <c r="I214" s="137">
        <v>75</v>
      </c>
      <c r="J214" s="137">
        <v>74</v>
      </c>
      <c r="K214" s="137">
        <v>23</v>
      </c>
      <c r="L214" s="137">
        <v>27</v>
      </c>
      <c r="M214" s="22" t="s">
        <v>19</v>
      </c>
      <c r="N214" s="17"/>
    </row>
    <row r="215" spans="1:14" ht="13.5" customHeight="1" hidden="1" outlineLevel="2">
      <c r="A215" s="66"/>
      <c r="B215" s="2"/>
      <c r="C215" s="138" t="s">
        <v>127</v>
      </c>
      <c r="D215" s="139"/>
      <c r="E215" s="140" t="s">
        <v>19</v>
      </c>
      <c r="F215" s="140" t="s">
        <v>19</v>
      </c>
      <c r="G215" s="140" t="s">
        <v>19</v>
      </c>
      <c r="H215" s="140" t="s">
        <v>19</v>
      </c>
      <c r="I215" s="141">
        <v>2</v>
      </c>
      <c r="J215" s="141">
        <v>8</v>
      </c>
      <c r="K215" s="141">
        <v>-917</v>
      </c>
      <c r="L215" s="141">
        <v>-1193</v>
      </c>
      <c r="M215" s="99" t="s">
        <v>19</v>
      </c>
      <c r="N215" s="17"/>
    </row>
    <row r="216" spans="1:14" ht="13.5" customHeight="1" hidden="1" outlineLevel="2">
      <c r="A216" s="66"/>
      <c r="B216" s="2"/>
      <c r="C216" s="4" t="s">
        <v>122</v>
      </c>
      <c r="D216" s="108"/>
      <c r="E216" s="22" t="s">
        <v>19</v>
      </c>
      <c r="F216" s="22" t="s">
        <v>19</v>
      </c>
      <c r="G216" s="22" t="s">
        <v>19</v>
      </c>
      <c r="H216" s="22" t="s">
        <v>19</v>
      </c>
      <c r="I216" s="47">
        <v>9897</v>
      </c>
      <c r="J216" s="47">
        <v>9980</v>
      </c>
      <c r="K216" s="47">
        <v>11182</v>
      </c>
      <c r="L216" s="47">
        <v>14022</v>
      </c>
      <c r="M216" s="22" t="s">
        <v>19</v>
      </c>
      <c r="N216" s="17"/>
    </row>
    <row r="217" spans="1:14" ht="13.5" customHeight="1" hidden="1" outlineLevel="2">
      <c r="A217" s="66"/>
      <c r="B217" s="2"/>
      <c r="C217" s="4" t="s">
        <v>123</v>
      </c>
      <c r="D217" s="108"/>
      <c r="E217" s="99" t="s">
        <v>19</v>
      </c>
      <c r="F217" s="99" t="s">
        <v>19</v>
      </c>
      <c r="G217" s="99" t="s">
        <v>19</v>
      </c>
      <c r="H217" s="99" t="s">
        <v>19</v>
      </c>
      <c r="I217" s="142">
        <v>6312</v>
      </c>
      <c r="J217" s="142">
        <v>6410</v>
      </c>
      <c r="K217" s="142">
        <v>8208</v>
      </c>
      <c r="L217" s="142">
        <v>10285</v>
      </c>
      <c r="M217" s="99" t="s">
        <v>19</v>
      </c>
      <c r="N217" s="17"/>
    </row>
    <row r="218" spans="1:14" ht="13.5" customHeight="1" hidden="1" outlineLevel="2">
      <c r="A218" s="66"/>
      <c r="B218" s="2"/>
      <c r="C218" s="8" t="s">
        <v>128</v>
      </c>
      <c r="D218" s="69"/>
      <c r="E218" s="99" t="s">
        <v>19</v>
      </c>
      <c r="F218" s="99" t="s">
        <v>19</v>
      </c>
      <c r="G218" s="99" t="s">
        <v>19</v>
      </c>
      <c r="H218" s="99" t="s">
        <v>19</v>
      </c>
      <c r="I218" s="29">
        <v>-3584</v>
      </c>
      <c r="J218" s="29">
        <v>-3570</v>
      </c>
      <c r="K218" s="29">
        <v>-2974</v>
      </c>
      <c r="L218" s="29">
        <v>-3738</v>
      </c>
      <c r="M218" s="99" t="s">
        <v>19</v>
      </c>
      <c r="N218" s="17"/>
    </row>
    <row r="219" spans="1:14" ht="13.5" customHeight="1" hidden="1" outlineLevel="1">
      <c r="A219" s="66"/>
      <c r="B219" s="5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3"/>
    </row>
    <row r="220" ht="13.5" customHeight="1" collapsed="1"/>
    <row r="221" ht="13.5" customHeight="1"/>
    <row r="222" spans="2:14" ht="13.5" customHeight="1">
      <c r="B222" s="63"/>
      <c r="C222" s="64" t="s">
        <v>129</v>
      </c>
      <c r="D222" s="198" t="s">
        <v>130</v>
      </c>
      <c r="E222" s="198"/>
      <c r="F222" s="198"/>
      <c r="G222" s="198"/>
      <c r="H222" s="198"/>
      <c r="I222" s="198"/>
      <c r="J222" s="198"/>
      <c r="K222" s="198"/>
      <c r="L222" s="198"/>
      <c r="M222" s="198"/>
      <c r="N222" s="65"/>
    </row>
    <row r="223" spans="2:14" ht="13.5" customHeight="1" hidden="1" outlineLevel="1">
      <c r="B223" s="1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6"/>
    </row>
    <row r="224" spans="1:14" ht="13.5" customHeight="1" hidden="1" outlineLevel="1">
      <c r="A224" s="66"/>
      <c r="B224" s="2"/>
      <c r="C224" s="197" t="str">
        <f>CONCATENATE("Compensation of Employees by Industries",", ",E225," - ",M225)</f>
        <v>Compensation of Employees by Industries, 1999 - 2007</v>
      </c>
      <c r="D224" s="197"/>
      <c r="E224" s="197"/>
      <c r="F224" s="197"/>
      <c r="G224" s="197"/>
      <c r="H224" s="197"/>
      <c r="I224" s="195" t="s">
        <v>131</v>
      </c>
      <c r="J224" s="195"/>
      <c r="K224" s="195"/>
      <c r="L224" s="195"/>
      <c r="M224" s="195"/>
      <c r="N224" s="17"/>
    </row>
    <row r="225" spans="1:14" ht="13.5" customHeight="1" hidden="1" outlineLevel="2">
      <c r="A225" s="66"/>
      <c r="B225" s="2"/>
      <c r="C225" s="35" t="s">
        <v>36</v>
      </c>
      <c r="D225" s="3"/>
      <c r="E225" s="93">
        <v>1999</v>
      </c>
      <c r="F225" s="3">
        <v>2000</v>
      </c>
      <c r="G225" s="3">
        <v>2001</v>
      </c>
      <c r="H225" s="3">
        <v>2002</v>
      </c>
      <c r="I225" s="3">
        <v>2003</v>
      </c>
      <c r="J225" s="3">
        <v>2004</v>
      </c>
      <c r="K225" s="3">
        <v>2005</v>
      </c>
      <c r="L225" s="3">
        <v>2006</v>
      </c>
      <c r="M225" s="3">
        <v>2007</v>
      </c>
      <c r="N225" s="17"/>
    </row>
    <row r="226" spans="1:14" ht="13.5" customHeight="1" hidden="1" outlineLevel="2">
      <c r="A226" s="66"/>
      <c r="B226" s="2"/>
      <c r="C226" s="21" t="s">
        <v>132</v>
      </c>
      <c r="D226" s="52"/>
      <c r="E226" s="9">
        <v>5.355</v>
      </c>
      <c r="F226" s="47">
        <v>6.3513</v>
      </c>
      <c r="G226" s="47">
        <v>6.3125</v>
      </c>
      <c r="H226" s="47">
        <v>6.5312</v>
      </c>
      <c r="I226" s="47">
        <v>6.5475</v>
      </c>
      <c r="J226" s="47">
        <v>7.3174</v>
      </c>
      <c r="K226" s="47">
        <v>8.0407</v>
      </c>
      <c r="L226" s="47">
        <v>9.5497</v>
      </c>
      <c r="M226" s="47">
        <v>12.4557</v>
      </c>
      <c r="N226" s="17"/>
    </row>
    <row r="227" spans="1:14" ht="13.5" customHeight="1" hidden="1" outlineLevel="2">
      <c r="A227" s="66"/>
      <c r="B227" s="2"/>
      <c r="C227" s="21" t="s">
        <v>133</v>
      </c>
      <c r="D227" s="52"/>
      <c r="E227" s="10">
        <v>712.8657</v>
      </c>
      <c r="F227" s="47">
        <v>804.8543</v>
      </c>
      <c r="G227" s="47">
        <v>955.9854</v>
      </c>
      <c r="H227" s="47">
        <v>1009.6501999999999</v>
      </c>
      <c r="I227" s="47">
        <v>874.2275</v>
      </c>
      <c r="J227" s="47">
        <v>777.161</v>
      </c>
      <c r="K227" s="47">
        <v>838.373</v>
      </c>
      <c r="L227" s="47">
        <v>950.5105000000001</v>
      </c>
      <c r="M227" s="47">
        <v>964.6632999999998</v>
      </c>
      <c r="N227" s="17"/>
    </row>
    <row r="228" spans="1:14" ht="13.5" customHeight="1" hidden="1" outlineLevel="2">
      <c r="A228" s="66"/>
      <c r="B228" s="2"/>
      <c r="C228" s="21" t="s">
        <v>134</v>
      </c>
      <c r="D228" s="52"/>
      <c r="E228" s="10">
        <v>109.52540000000002</v>
      </c>
      <c r="F228" s="47">
        <v>124.4752</v>
      </c>
      <c r="G228" s="47">
        <v>158.61720000000003</v>
      </c>
      <c r="H228" s="47">
        <v>160.415</v>
      </c>
      <c r="I228" s="47">
        <v>128.71359999999999</v>
      </c>
      <c r="J228" s="47">
        <v>91.61529999999999</v>
      </c>
      <c r="K228" s="47">
        <v>59.958600000000004</v>
      </c>
      <c r="L228" s="47">
        <v>91.51769999999999</v>
      </c>
      <c r="M228" s="47">
        <v>117.56060000000001</v>
      </c>
      <c r="N228" s="17"/>
    </row>
    <row r="229" spans="1:14" ht="13.5" customHeight="1" hidden="1" outlineLevel="2">
      <c r="A229" s="66"/>
      <c r="B229" s="2"/>
      <c r="C229" s="21" t="s">
        <v>135</v>
      </c>
      <c r="D229" s="52"/>
      <c r="E229" s="10">
        <v>11.5318</v>
      </c>
      <c r="F229" s="47">
        <v>13.3684</v>
      </c>
      <c r="G229" s="47">
        <v>16.5125</v>
      </c>
      <c r="H229" s="47">
        <v>19.107</v>
      </c>
      <c r="I229" s="47">
        <v>18.706799999999998</v>
      </c>
      <c r="J229" s="47">
        <v>19.465</v>
      </c>
      <c r="K229" s="47">
        <v>21.755899999999997</v>
      </c>
      <c r="L229" s="47">
        <v>42.4713</v>
      </c>
      <c r="M229" s="47">
        <v>43.40879999999999</v>
      </c>
      <c r="N229" s="17"/>
    </row>
    <row r="230" spans="1:14" ht="13.5" customHeight="1" hidden="1" outlineLevel="2">
      <c r="A230" s="66"/>
      <c r="B230" s="11"/>
      <c r="C230" s="36" t="s">
        <v>136</v>
      </c>
      <c r="D230" s="143"/>
      <c r="E230" s="12">
        <f>+SUM(E226:E229)</f>
        <v>839.2778999999999</v>
      </c>
      <c r="F230" s="25">
        <f>+SUM(F226:F229)</f>
        <v>949.0491999999999</v>
      </c>
      <c r="G230" s="25">
        <f aca="true" t="shared" si="7" ref="G230:M230">+SUM(G226:G229)</f>
        <v>1137.4276000000002</v>
      </c>
      <c r="H230" s="25">
        <f t="shared" si="7"/>
        <v>1195.7033999999999</v>
      </c>
      <c r="I230" s="25">
        <f t="shared" si="7"/>
        <v>1028.1953999999998</v>
      </c>
      <c r="J230" s="25">
        <f t="shared" si="7"/>
        <v>895.5586999999999</v>
      </c>
      <c r="K230" s="25">
        <f t="shared" si="7"/>
        <v>928.1282000000001</v>
      </c>
      <c r="L230" s="25">
        <f t="shared" si="7"/>
        <v>1094.0492000000002</v>
      </c>
      <c r="M230" s="25">
        <f t="shared" si="7"/>
        <v>1138.0883999999996</v>
      </c>
      <c r="N230" s="144"/>
    </row>
    <row r="231" spans="1:16" s="145" customFormat="1" ht="13.5" customHeight="1" hidden="1" outlineLevel="2">
      <c r="A231" s="66"/>
      <c r="B231" s="2"/>
      <c r="C231" s="21" t="s">
        <v>137</v>
      </c>
      <c r="D231" s="52"/>
      <c r="E231" s="10">
        <v>311.84399999999994</v>
      </c>
      <c r="F231" s="47">
        <v>345.4411</v>
      </c>
      <c r="G231" s="47">
        <v>372.54069999999996</v>
      </c>
      <c r="H231" s="47">
        <v>412.5418</v>
      </c>
      <c r="I231" s="47">
        <v>410.66630000000004</v>
      </c>
      <c r="J231" s="47">
        <v>396.27959999999996</v>
      </c>
      <c r="K231" s="47">
        <v>380.2007</v>
      </c>
      <c r="L231" s="47">
        <v>362.3298</v>
      </c>
      <c r="M231" s="47">
        <v>349.73010000000005</v>
      </c>
      <c r="N231" s="17"/>
      <c r="P231" s="62"/>
    </row>
    <row r="232" spans="1:14" ht="13.5" customHeight="1" hidden="1" outlineLevel="2">
      <c r="A232" s="66"/>
      <c r="B232" s="2"/>
      <c r="C232" s="21" t="s">
        <v>138</v>
      </c>
      <c r="D232" s="52"/>
      <c r="E232" s="10">
        <v>93.78549999999998</v>
      </c>
      <c r="F232" s="47">
        <v>107.9014</v>
      </c>
      <c r="G232" s="47">
        <v>123.5527</v>
      </c>
      <c r="H232" s="47">
        <v>130.1193</v>
      </c>
      <c r="I232" s="47">
        <v>130.8877</v>
      </c>
      <c r="J232" s="47">
        <v>124.72540000000001</v>
      </c>
      <c r="K232" s="47">
        <v>130.64570000000003</v>
      </c>
      <c r="L232" s="47">
        <v>144.5796</v>
      </c>
      <c r="M232" s="47">
        <v>162.29070000000002</v>
      </c>
      <c r="N232" s="17"/>
    </row>
    <row r="233" spans="1:14" ht="13.5" customHeight="1" hidden="1" outlineLevel="2">
      <c r="A233" s="66"/>
      <c r="B233" s="2"/>
      <c r="C233" s="21" t="s">
        <v>139</v>
      </c>
      <c r="D233" s="52"/>
      <c r="E233" s="10">
        <v>148.65699999999998</v>
      </c>
      <c r="F233" s="47">
        <v>177.7014</v>
      </c>
      <c r="G233" s="47">
        <v>200.461</v>
      </c>
      <c r="H233" s="47">
        <v>219.0177</v>
      </c>
      <c r="I233" s="47">
        <v>223.9025</v>
      </c>
      <c r="J233" s="47">
        <v>218.5624</v>
      </c>
      <c r="K233" s="47">
        <v>223.4392</v>
      </c>
      <c r="L233" s="47">
        <v>230.7569</v>
      </c>
      <c r="M233" s="47">
        <v>247.86919999999998</v>
      </c>
      <c r="N233" s="17"/>
    </row>
    <row r="234" spans="1:14" ht="13.5" customHeight="1" hidden="1" outlineLevel="2">
      <c r="A234" s="66"/>
      <c r="B234" s="2"/>
      <c r="C234" s="21" t="s">
        <v>140</v>
      </c>
      <c r="D234" s="52"/>
      <c r="E234" s="10">
        <v>37.3155</v>
      </c>
      <c r="F234" s="47">
        <v>39.7663</v>
      </c>
      <c r="G234" s="47">
        <v>42.9618</v>
      </c>
      <c r="H234" s="47">
        <v>46.666900000000005</v>
      </c>
      <c r="I234" s="47">
        <v>46.330799999999996</v>
      </c>
      <c r="J234" s="47">
        <v>50.3414</v>
      </c>
      <c r="K234" s="47">
        <v>47.150899999999986</v>
      </c>
      <c r="L234" s="47">
        <v>47.828500000000005</v>
      </c>
      <c r="M234" s="47">
        <v>51.588699999999996</v>
      </c>
      <c r="N234" s="17"/>
    </row>
    <row r="235" spans="1:14" ht="13.5" customHeight="1" hidden="1" outlineLevel="2">
      <c r="A235" s="66"/>
      <c r="B235" s="2"/>
      <c r="C235" s="21" t="s">
        <v>141</v>
      </c>
      <c r="D235" s="52"/>
      <c r="E235" s="10">
        <v>216.05740000000003</v>
      </c>
      <c r="F235" s="47">
        <v>258.90070000000003</v>
      </c>
      <c r="G235" s="47">
        <v>299.9025</v>
      </c>
      <c r="H235" s="47">
        <v>342.0147</v>
      </c>
      <c r="I235" s="47">
        <v>344.3286</v>
      </c>
      <c r="J235" s="47">
        <v>380.6358</v>
      </c>
      <c r="K235" s="47">
        <v>377.31260000000003</v>
      </c>
      <c r="L235" s="47">
        <v>437.7865</v>
      </c>
      <c r="M235" s="47">
        <v>495.0445999999999</v>
      </c>
      <c r="N235" s="17"/>
    </row>
    <row r="236" spans="1:14" ht="13.5" customHeight="1" hidden="1" outlineLevel="2">
      <c r="A236" s="66"/>
      <c r="B236" s="2"/>
      <c r="C236" s="24" t="s">
        <v>142</v>
      </c>
      <c r="D236" s="143"/>
      <c r="E236" s="12">
        <f>+SUM(E231:E235)</f>
        <v>807.6594</v>
      </c>
      <c r="F236" s="25">
        <f>+SUM(F231:F235)</f>
        <v>929.7109</v>
      </c>
      <c r="G236" s="25">
        <f aca="true" t="shared" si="8" ref="G236:M236">+SUM(G231:G235)</f>
        <v>1039.4187</v>
      </c>
      <c r="H236" s="25">
        <f t="shared" si="8"/>
        <v>1150.3604</v>
      </c>
      <c r="I236" s="25">
        <f t="shared" si="8"/>
        <v>1156.1159</v>
      </c>
      <c r="J236" s="25">
        <f t="shared" si="8"/>
        <v>1170.5446000000002</v>
      </c>
      <c r="K236" s="25">
        <f t="shared" si="8"/>
        <v>1158.7491</v>
      </c>
      <c r="L236" s="25">
        <f t="shared" si="8"/>
        <v>1223.2812999999999</v>
      </c>
      <c r="M236" s="25">
        <f t="shared" si="8"/>
        <v>1306.5232999999998</v>
      </c>
      <c r="N236" s="17"/>
    </row>
    <row r="237" spans="1:14" ht="13.5" customHeight="1" hidden="1" outlineLevel="2">
      <c r="A237" s="66"/>
      <c r="B237" s="2"/>
      <c r="C237" s="21" t="s">
        <v>143</v>
      </c>
      <c r="D237" s="52"/>
      <c r="E237" s="10">
        <v>418.0748</v>
      </c>
      <c r="F237" s="47">
        <v>455.79</v>
      </c>
      <c r="G237" s="47">
        <v>505.6874</v>
      </c>
      <c r="H237" s="47">
        <v>568.0896</v>
      </c>
      <c r="I237" s="47">
        <v>588.5129</v>
      </c>
      <c r="J237" s="47">
        <v>596.1793</v>
      </c>
      <c r="K237" s="47">
        <v>585.2072000000001</v>
      </c>
      <c r="L237" s="47">
        <v>627.32</v>
      </c>
      <c r="M237" s="47">
        <v>687.8842999999999</v>
      </c>
      <c r="N237" s="17"/>
    </row>
    <row r="238" spans="1:14" ht="13.5" customHeight="1" hidden="1" outlineLevel="2">
      <c r="A238" s="66"/>
      <c r="B238" s="2"/>
      <c r="C238" s="21" t="s">
        <v>144</v>
      </c>
      <c r="D238" s="52"/>
      <c r="E238" s="10">
        <v>46.1513</v>
      </c>
      <c r="F238" s="47">
        <v>51.9478</v>
      </c>
      <c r="G238" s="47">
        <v>55.42659999999999</v>
      </c>
      <c r="H238" s="47">
        <v>62.647</v>
      </c>
      <c r="I238" s="47">
        <v>70.56099999999999</v>
      </c>
      <c r="J238" s="47">
        <v>70.0811</v>
      </c>
      <c r="K238" s="47">
        <v>69.7256</v>
      </c>
      <c r="L238" s="47">
        <v>75.6583</v>
      </c>
      <c r="M238" s="47">
        <v>87.052</v>
      </c>
      <c r="N238" s="17"/>
    </row>
    <row r="239" spans="1:14" ht="13.5" customHeight="1" hidden="1" outlineLevel="2">
      <c r="A239" s="66"/>
      <c r="B239" s="2"/>
      <c r="C239" s="21" t="s">
        <v>145</v>
      </c>
      <c r="D239" s="52"/>
      <c r="E239" s="10">
        <v>157.7911</v>
      </c>
      <c r="F239" s="47">
        <v>165.3373</v>
      </c>
      <c r="G239" s="47">
        <v>177.03599999999997</v>
      </c>
      <c r="H239" s="47">
        <v>198.91260000000003</v>
      </c>
      <c r="I239" s="47">
        <v>210.64350000000002</v>
      </c>
      <c r="J239" s="47">
        <v>222.1215</v>
      </c>
      <c r="K239" s="47">
        <v>228.7199</v>
      </c>
      <c r="L239" s="47">
        <v>225.76170000000002</v>
      </c>
      <c r="M239" s="47">
        <v>270.80320000000006</v>
      </c>
      <c r="N239" s="17"/>
    </row>
    <row r="240" spans="1:14" ht="13.5" customHeight="1" hidden="1" outlineLevel="2">
      <c r="A240" s="66"/>
      <c r="B240" s="2"/>
      <c r="C240" s="21" t="s">
        <v>146</v>
      </c>
      <c r="D240" s="52"/>
      <c r="E240" s="10">
        <v>85.04979999999999</v>
      </c>
      <c r="F240" s="47">
        <v>97.7534</v>
      </c>
      <c r="G240" s="47">
        <v>125.28479999999999</v>
      </c>
      <c r="H240" s="47">
        <v>145.9051</v>
      </c>
      <c r="I240" s="47">
        <v>140.97789999999998</v>
      </c>
      <c r="J240" s="47">
        <v>146.0795</v>
      </c>
      <c r="K240" s="47">
        <v>155.4515</v>
      </c>
      <c r="L240" s="47">
        <v>181.9052</v>
      </c>
      <c r="M240" s="47">
        <v>208.8938</v>
      </c>
      <c r="N240" s="17"/>
    </row>
    <row r="241" spans="1:14" ht="13.5" customHeight="1" hidden="1" outlineLevel="2">
      <c r="A241" s="66"/>
      <c r="B241" s="2"/>
      <c r="C241" s="21" t="s">
        <v>147</v>
      </c>
      <c r="D241" s="52"/>
      <c r="E241" s="10">
        <v>125.9346</v>
      </c>
      <c r="F241" s="47">
        <v>132.023</v>
      </c>
      <c r="G241" s="47">
        <v>147.0325</v>
      </c>
      <c r="H241" s="47">
        <v>156.4186</v>
      </c>
      <c r="I241" s="47">
        <v>161.85459999999998</v>
      </c>
      <c r="J241" s="47">
        <v>165.09890000000001</v>
      </c>
      <c r="K241" s="47">
        <v>163.23049999999998</v>
      </c>
      <c r="L241" s="47">
        <v>168.09959999999998</v>
      </c>
      <c r="M241" s="47">
        <v>174.41619999999998</v>
      </c>
      <c r="N241" s="17"/>
    </row>
    <row r="242" spans="1:14" ht="13.5" customHeight="1" hidden="1" outlineLevel="2">
      <c r="A242" s="66"/>
      <c r="B242" s="2"/>
      <c r="C242" s="21" t="s">
        <v>148</v>
      </c>
      <c r="D242" s="52"/>
      <c r="E242" s="10">
        <v>192.80430000000004</v>
      </c>
      <c r="F242" s="47">
        <v>205.16039999999998</v>
      </c>
      <c r="G242" s="47">
        <v>213.4035</v>
      </c>
      <c r="H242" s="47">
        <v>222.8106</v>
      </c>
      <c r="I242" s="47">
        <v>224.8903</v>
      </c>
      <c r="J242" s="47">
        <v>237.714</v>
      </c>
      <c r="K242" s="47">
        <v>245.80689999999998</v>
      </c>
      <c r="L242" s="47">
        <v>286.23569999999995</v>
      </c>
      <c r="M242" s="47">
        <v>341.0297</v>
      </c>
      <c r="N242" s="17"/>
    </row>
    <row r="243" spans="1:14" ht="13.5" customHeight="1" hidden="1" outlineLevel="2">
      <c r="A243" s="66"/>
      <c r="B243" s="2"/>
      <c r="C243" s="21" t="s">
        <v>149</v>
      </c>
      <c r="D243" s="52"/>
      <c r="E243" s="10">
        <v>114.39800000000001</v>
      </c>
      <c r="F243" s="47">
        <v>131.18609999999998</v>
      </c>
      <c r="G243" s="47">
        <v>147.9937</v>
      </c>
      <c r="H243" s="47">
        <v>159.9909</v>
      </c>
      <c r="I243" s="47">
        <v>178.62120000000002</v>
      </c>
      <c r="J243" s="47">
        <v>192.9727</v>
      </c>
      <c r="K243" s="47">
        <v>207.11989999999997</v>
      </c>
      <c r="L243" s="47">
        <v>235.1044</v>
      </c>
      <c r="M243" s="47">
        <v>268.3444</v>
      </c>
      <c r="N243" s="17"/>
    </row>
    <row r="244" spans="1:14" ht="13.5" customHeight="1" hidden="1" outlineLevel="2">
      <c r="A244" s="66"/>
      <c r="B244" s="2"/>
      <c r="C244" s="21" t="s">
        <v>150</v>
      </c>
      <c r="D244" s="52"/>
      <c r="E244" s="10">
        <v>24.305399999999995</v>
      </c>
      <c r="F244" s="47">
        <v>28.0244</v>
      </c>
      <c r="G244" s="47">
        <v>31.432</v>
      </c>
      <c r="H244" s="47">
        <v>36.0473</v>
      </c>
      <c r="I244" s="47">
        <v>36.51049999999999</v>
      </c>
      <c r="J244" s="47">
        <v>40.183499999999995</v>
      </c>
      <c r="K244" s="47">
        <v>42.4239</v>
      </c>
      <c r="L244" s="47">
        <v>46.727700000000006</v>
      </c>
      <c r="M244" s="47">
        <v>52.0829</v>
      </c>
      <c r="N244" s="17"/>
    </row>
    <row r="245" spans="1:14" ht="13.5" customHeight="1" hidden="1" outlineLevel="2">
      <c r="A245" s="66"/>
      <c r="B245" s="2"/>
      <c r="C245" s="21" t="s">
        <v>151</v>
      </c>
      <c r="D245" s="52"/>
      <c r="E245" s="10">
        <v>1366.9839999999997</v>
      </c>
      <c r="F245" s="47">
        <v>1459.4509000000003</v>
      </c>
      <c r="G245" s="47">
        <v>1592.7519000000004</v>
      </c>
      <c r="H245" s="47">
        <v>1736.9704000000002</v>
      </c>
      <c r="I245" s="47">
        <v>1839.1583000000003</v>
      </c>
      <c r="J245" s="47">
        <v>2002.5885999999998</v>
      </c>
      <c r="K245" s="47">
        <v>2088.4849000000004</v>
      </c>
      <c r="L245" s="47">
        <v>2140.0859</v>
      </c>
      <c r="M245" s="47">
        <v>2278.9454000000005</v>
      </c>
      <c r="N245" s="17"/>
    </row>
    <row r="246" spans="1:14" ht="13.5" customHeight="1" hidden="1" outlineLevel="2">
      <c r="A246" s="66"/>
      <c r="B246" s="2"/>
      <c r="C246" s="21" t="s">
        <v>152</v>
      </c>
      <c r="D246" s="52"/>
      <c r="E246" s="10">
        <v>90.5685</v>
      </c>
      <c r="F246" s="47">
        <v>82.67950000000002</v>
      </c>
      <c r="G246" s="47">
        <v>101.98780000000001</v>
      </c>
      <c r="H246" s="47">
        <v>102.13390000000001</v>
      </c>
      <c r="I246" s="47">
        <v>147.544</v>
      </c>
      <c r="J246" s="47">
        <v>118.6829</v>
      </c>
      <c r="K246" s="47">
        <v>128.07860000000002</v>
      </c>
      <c r="L246" s="47">
        <v>133.67180000000002</v>
      </c>
      <c r="M246" s="47">
        <v>141.8165</v>
      </c>
      <c r="N246" s="17"/>
    </row>
    <row r="247" spans="1:14" ht="13.5" customHeight="1" hidden="1" outlineLevel="2">
      <c r="A247" s="66"/>
      <c r="B247" s="2"/>
      <c r="C247" s="21" t="s">
        <v>153</v>
      </c>
      <c r="D247" s="52"/>
      <c r="E247" s="10">
        <v>1.862</v>
      </c>
      <c r="F247" s="47">
        <v>1.5332</v>
      </c>
      <c r="G247" s="47">
        <v>1.3449</v>
      </c>
      <c r="H247" s="47">
        <v>0.6186</v>
      </c>
      <c r="I247" s="47">
        <v>1.0358000000000003</v>
      </c>
      <c r="J247" s="47">
        <v>3.5347999999999997</v>
      </c>
      <c r="K247" s="47">
        <v>3.6917999999999993</v>
      </c>
      <c r="L247" s="47">
        <v>3.6582</v>
      </c>
      <c r="M247" s="47">
        <v>1.6616999999999997</v>
      </c>
      <c r="N247" s="17"/>
    </row>
    <row r="248" spans="1:14" ht="13.5" customHeight="1" hidden="1" outlineLevel="2">
      <c r="A248" s="66"/>
      <c r="B248" s="2"/>
      <c r="C248" s="24" t="s">
        <v>154</v>
      </c>
      <c r="D248" s="143"/>
      <c r="E248" s="12">
        <f>+SUM(E237:E247)</f>
        <v>2623.9237999999996</v>
      </c>
      <c r="F248" s="25">
        <f>+SUM(F237:F247)</f>
        <v>2810.8860000000004</v>
      </c>
      <c r="G248" s="25">
        <f aca="true" t="shared" si="9" ref="G248:M248">+SUM(G237:G247)</f>
        <v>3099.3811000000005</v>
      </c>
      <c r="H248" s="25">
        <f t="shared" si="9"/>
        <v>3390.5445999999997</v>
      </c>
      <c r="I248" s="25">
        <f t="shared" si="9"/>
        <v>3600.3100000000004</v>
      </c>
      <c r="J248" s="25">
        <f t="shared" si="9"/>
        <v>3795.236799999999</v>
      </c>
      <c r="K248" s="25">
        <f t="shared" si="9"/>
        <v>3917.9407000000006</v>
      </c>
      <c r="L248" s="25">
        <f t="shared" si="9"/>
        <v>4124.228499999999</v>
      </c>
      <c r="M248" s="25">
        <f t="shared" si="9"/>
        <v>4512.9301</v>
      </c>
      <c r="N248" s="17"/>
    </row>
    <row r="249" spans="1:14" ht="13.5" customHeight="1" hidden="1" outlineLevel="2">
      <c r="A249" s="66"/>
      <c r="B249" s="2"/>
      <c r="C249" s="24" t="s">
        <v>14</v>
      </c>
      <c r="D249" s="143"/>
      <c r="E249" s="13">
        <v>4270.8619</v>
      </c>
      <c r="F249" s="25">
        <v>4689.6462</v>
      </c>
      <c r="G249" s="25">
        <v>5276.2283</v>
      </c>
      <c r="H249" s="25">
        <v>5736.6081</v>
      </c>
      <c r="I249" s="25">
        <v>5784.621700000001</v>
      </c>
      <c r="J249" s="25">
        <v>5861.3414</v>
      </c>
      <c r="K249" s="25">
        <v>6004.818500000001</v>
      </c>
      <c r="L249" s="25">
        <v>6441.558099999999</v>
      </c>
      <c r="M249" s="25">
        <v>6957.542199999998</v>
      </c>
      <c r="N249" s="17"/>
    </row>
    <row r="250" spans="1:14" ht="13.5" customHeight="1" hidden="1" outlineLevel="1">
      <c r="A250" s="66"/>
      <c r="B250" s="5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33"/>
    </row>
    <row r="251" spans="1:14" ht="13.5" customHeight="1" hidden="1" outlineLevel="1">
      <c r="A251" s="66"/>
      <c r="B251" s="2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17"/>
    </row>
    <row r="252" spans="2:14" ht="13.5" customHeight="1" hidden="1" outlineLevel="1">
      <c r="B252" s="1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6"/>
    </row>
    <row r="253" spans="1:14" ht="13.5" customHeight="1" hidden="1" outlineLevel="1">
      <c r="A253" s="66"/>
      <c r="B253" s="2"/>
      <c r="C253" s="197" t="str">
        <f>CONCATENATE("Contractual Wages",", ","jan-98"," - ","jan-06")</f>
        <v>Contractual Wages, jan-98 - jan-06</v>
      </c>
      <c r="D253" s="197"/>
      <c r="E253" s="197"/>
      <c r="F253" s="197"/>
      <c r="G253" s="197"/>
      <c r="H253" s="197"/>
      <c r="I253" s="195" t="s">
        <v>155</v>
      </c>
      <c r="J253" s="195"/>
      <c r="K253" s="195"/>
      <c r="L253" s="195"/>
      <c r="M253" s="195"/>
      <c r="N253" s="17"/>
    </row>
    <row r="254" spans="1:14" ht="13.5" customHeight="1" hidden="1" outlineLevel="2">
      <c r="A254" s="66"/>
      <c r="B254" s="2"/>
      <c r="C254" s="35" t="s">
        <v>156</v>
      </c>
      <c r="D254" s="3"/>
      <c r="E254" s="147">
        <v>35796</v>
      </c>
      <c r="F254" s="148">
        <v>36161</v>
      </c>
      <c r="G254" s="148">
        <v>36526</v>
      </c>
      <c r="H254" s="148">
        <v>36892</v>
      </c>
      <c r="I254" s="148">
        <v>37257</v>
      </c>
      <c r="J254" s="148">
        <v>37622</v>
      </c>
      <c r="K254" s="148">
        <v>37987</v>
      </c>
      <c r="L254" s="148">
        <v>38353</v>
      </c>
      <c r="M254" s="148">
        <v>38718</v>
      </c>
      <c r="N254" s="17"/>
    </row>
    <row r="255" spans="1:14" ht="13.5" customHeight="1" hidden="1" outlineLevel="2">
      <c r="A255" s="66"/>
      <c r="B255" s="2"/>
      <c r="C255" s="149" t="s">
        <v>157</v>
      </c>
      <c r="D255" s="52"/>
      <c r="E255" s="150">
        <v>86.48</v>
      </c>
      <c r="F255" s="151">
        <v>88.11</v>
      </c>
      <c r="G255" s="151">
        <v>92.2</v>
      </c>
      <c r="H255" s="151">
        <v>96.28</v>
      </c>
      <c r="I255" s="151">
        <v>101.86</v>
      </c>
      <c r="J255" s="151">
        <v>107.51</v>
      </c>
      <c r="K255" s="151">
        <v>112.5</v>
      </c>
      <c r="L255" s="151">
        <v>117.5</v>
      </c>
      <c r="M255" s="151">
        <v>120.56</v>
      </c>
      <c r="N255" s="17"/>
    </row>
    <row r="256" spans="1:14" ht="13.5" customHeight="1" hidden="1" outlineLevel="2">
      <c r="A256" s="66"/>
      <c r="B256" s="2"/>
      <c r="C256" s="149" t="s">
        <v>158</v>
      </c>
      <c r="D256" s="52"/>
      <c r="E256" s="150">
        <v>96.94</v>
      </c>
      <c r="F256" s="151">
        <v>98.88</v>
      </c>
      <c r="G256" s="151">
        <v>104.06</v>
      </c>
      <c r="H256" s="151">
        <v>108.89</v>
      </c>
      <c r="I256" s="151">
        <v>116.71</v>
      </c>
      <c r="J256" s="151">
        <v>124.53</v>
      </c>
      <c r="K256" s="151">
        <v>129.9</v>
      </c>
      <c r="L256" s="151">
        <v>135.4</v>
      </c>
      <c r="M256" s="151">
        <v>136.53</v>
      </c>
      <c r="N256" s="17"/>
    </row>
    <row r="257" spans="1:14" ht="13.5" customHeight="1" hidden="1" outlineLevel="2">
      <c r="A257" s="66"/>
      <c r="B257" s="2"/>
      <c r="C257" s="149" t="s">
        <v>159</v>
      </c>
      <c r="D257" s="53"/>
      <c r="E257" s="151"/>
      <c r="F257" s="151"/>
      <c r="G257" s="151"/>
      <c r="H257" s="151"/>
      <c r="I257" s="151">
        <v>159.78</v>
      </c>
      <c r="J257" s="151">
        <v>169.51</v>
      </c>
      <c r="K257" s="151">
        <v>175.44</v>
      </c>
      <c r="L257" s="151">
        <v>181.59</v>
      </c>
      <c r="M257" s="151">
        <v>183.22</v>
      </c>
      <c r="N257" s="17"/>
    </row>
    <row r="258" spans="1:14" ht="13.5" customHeight="1" hidden="1" outlineLevel="2">
      <c r="A258" s="66"/>
      <c r="B258" s="2"/>
      <c r="C258" s="152" t="s">
        <v>160</v>
      </c>
      <c r="D258" s="67"/>
      <c r="E258" s="153">
        <v>103.69</v>
      </c>
      <c r="F258" s="153">
        <v>106.91</v>
      </c>
      <c r="G258" s="153">
        <v>110.1</v>
      </c>
      <c r="H258" s="153">
        <v>113.42</v>
      </c>
      <c r="I258" s="153">
        <v>119.64</v>
      </c>
      <c r="J258" s="153">
        <v>124.1</v>
      </c>
      <c r="K258" s="153">
        <v>137.6</v>
      </c>
      <c r="L258" s="153">
        <v>144.41</v>
      </c>
      <c r="M258" s="153">
        <v>145.77</v>
      </c>
      <c r="N258" s="17"/>
    </row>
    <row r="259" spans="1:14" ht="13.5" customHeight="1" hidden="1" outlineLevel="2">
      <c r="A259" s="66"/>
      <c r="B259" s="2"/>
      <c r="C259" s="154" t="s">
        <v>305</v>
      </c>
      <c r="D259" s="52"/>
      <c r="E259" s="47"/>
      <c r="F259" s="47"/>
      <c r="G259" s="47"/>
      <c r="H259" s="47"/>
      <c r="I259" s="47"/>
      <c r="J259" s="47"/>
      <c r="K259" s="47"/>
      <c r="L259" s="47"/>
      <c r="M259" s="47"/>
      <c r="N259" s="17"/>
    </row>
    <row r="260" spans="1:14" ht="13.5" customHeight="1" hidden="1" outlineLevel="1">
      <c r="A260" s="66"/>
      <c r="B260" s="5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33"/>
    </row>
    <row r="261" spans="1:14" ht="13.5" customHeight="1" hidden="1" outlineLevel="1">
      <c r="A261" s="66"/>
      <c r="B261" s="2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17"/>
    </row>
    <row r="262" spans="2:14" ht="13.5" customHeight="1" hidden="1" outlineLevel="1">
      <c r="B262" s="1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6"/>
    </row>
    <row r="263" spans="1:14" ht="13.5" customHeight="1" hidden="1" outlineLevel="1">
      <c r="A263" s="66"/>
      <c r="B263" s="2"/>
      <c r="C263" s="197" t="str">
        <f>CONCATENATE("Unemployment",", ",E264," - ",M264)</f>
        <v>Unemployment, 1999 - 2007</v>
      </c>
      <c r="D263" s="197"/>
      <c r="E263" s="197"/>
      <c r="F263" s="197"/>
      <c r="G263" s="197"/>
      <c r="H263" s="197"/>
      <c r="I263" s="195" t="s">
        <v>161</v>
      </c>
      <c r="J263" s="195"/>
      <c r="K263" s="195"/>
      <c r="L263" s="195"/>
      <c r="M263" s="195"/>
      <c r="N263" s="17"/>
    </row>
    <row r="264" spans="1:14" ht="13.5" customHeight="1" hidden="1" outlineLevel="2">
      <c r="A264" s="66"/>
      <c r="B264" s="2"/>
      <c r="C264" s="35" t="s">
        <v>162</v>
      </c>
      <c r="D264" s="3"/>
      <c r="E264" s="155">
        <v>1999</v>
      </c>
      <c r="F264" s="156">
        <v>2000</v>
      </c>
      <c r="G264" s="156">
        <v>2001</v>
      </c>
      <c r="H264" s="156">
        <v>2002</v>
      </c>
      <c r="I264" s="156">
        <v>2003</v>
      </c>
      <c r="J264" s="156">
        <v>2004</v>
      </c>
      <c r="K264" s="156">
        <v>2005</v>
      </c>
      <c r="L264" s="156">
        <v>2006</v>
      </c>
      <c r="M264" s="156">
        <v>2007</v>
      </c>
      <c r="N264" s="17"/>
    </row>
    <row r="265" spans="1:14" ht="13.5" customHeight="1" hidden="1" outlineLevel="2">
      <c r="A265" s="66"/>
      <c r="B265" s="2"/>
      <c r="C265" s="157" t="s">
        <v>163</v>
      </c>
      <c r="D265" s="52"/>
      <c r="E265" s="49">
        <v>1210</v>
      </c>
      <c r="F265" s="47">
        <v>1008</v>
      </c>
      <c r="G265" s="47">
        <v>770</v>
      </c>
      <c r="H265" s="47">
        <v>596</v>
      </c>
      <c r="I265" s="47">
        <v>664</v>
      </c>
      <c r="J265" s="47">
        <v>960</v>
      </c>
      <c r="K265" s="47">
        <v>1052</v>
      </c>
      <c r="L265" s="47">
        <v>765</v>
      </c>
      <c r="M265" s="47">
        <v>433</v>
      </c>
      <c r="N265" s="17"/>
    </row>
    <row r="266" spans="1:14" ht="13.5" customHeight="1" hidden="1" outlineLevel="2">
      <c r="A266" s="66"/>
      <c r="B266" s="2"/>
      <c r="C266" s="158" t="s">
        <v>164</v>
      </c>
      <c r="D266" s="111"/>
      <c r="E266" s="159">
        <v>5.3</v>
      </c>
      <c r="F266" s="160">
        <v>4.2</v>
      </c>
      <c r="G266" s="160">
        <v>3.1</v>
      </c>
      <c r="H266" s="160">
        <v>2.3</v>
      </c>
      <c r="I266" s="160">
        <v>2.5</v>
      </c>
      <c r="J266" s="160">
        <v>3.5</v>
      </c>
      <c r="K266" s="160">
        <v>3.8</v>
      </c>
      <c r="L266" s="160">
        <v>2.7</v>
      </c>
      <c r="M266" s="111">
        <v>1.5</v>
      </c>
      <c r="N266" s="17"/>
    </row>
    <row r="267" spans="1:14" ht="13.5" customHeight="1" hidden="1" outlineLevel="1">
      <c r="A267" s="66"/>
      <c r="B267" s="5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33"/>
    </row>
    <row r="268" spans="1:14" ht="13.5" customHeight="1" hidden="1" outlineLevel="1">
      <c r="A268" s="66"/>
      <c r="B268" s="2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17"/>
    </row>
    <row r="269" spans="2:14" ht="13.5" customHeight="1" hidden="1" outlineLevel="1">
      <c r="B269" s="1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6"/>
    </row>
    <row r="270" spans="1:14" ht="13.5" customHeight="1" hidden="1" outlineLevel="1">
      <c r="A270" s="66"/>
      <c r="B270" s="2"/>
      <c r="C270" s="197" t="str">
        <f>CONCATENATE("Consumer Price Index",", ",E271," - ",M271)</f>
        <v>Consumer Price Index, 1999 - 2007</v>
      </c>
      <c r="D270" s="197"/>
      <c r="E270" s="197"/>
      <c r="F270" s="197"/>
      <c r="G270" s="197"/>
      <c r="H270" s="197"/>
      <c r="I270" s="195" t="s">
        <v>165</v>
      </c>
      <c r="J270" s="195"/>
      <c r="K270" s="195"/>
      <c r="L270" s="195"/>
      <c r="M270" s="195"/>
      <c r="N270" s="17"/>
    </row>
    <row r="271" spans="1:14" ht="13.5" customHeight="1" hidden="1" outlineLevel="2">
      <c r="A271" s="66"/>
      <c r="B271" s="2"/>
      <c r="C271" s="35" t="str">
        <f>CONCATENATE("Medium price index",", ",E271," = 100")</f>
        <v>Medium price index, 1999 = 100</v>
      </c>
      <c r="D271" s="3"/>
      <c r="E271" s="155">
        <v>1999</v>
      </c>
      <c r="F271" s="156">
        <v>2000</v>
      </c>
      <c r="G271" s="156">
        <v>2001</v>
      </c>
      <c r="H271" s="156">
        <v>2002</v>
      </c>
      <c r="I271" s="156">
        <v>2003</v>
      </c>
      <c r="J271" s="156">
        <v>2004</v>
      </c>
      <c r="K271" s="156">
        <v>2005</v>
      </c>
      <c r="L271" s="156">
        <v>2006</v>
      </c>
      <c r="M271" s="156">
        <v>2007</v>
      </c>
      <c r="N271" s="17"/>
    </row>
    <row r="272" spans="1:14" ht="13.5" customHeight="1" hidden="1" outlineLevel="2">
      <c r="A272" s="66"/>
      <c r="B272" s="2"/>
      <c r="C272" s="157" t="s">
        <v>166</v>
      </c>
      <c r="D272" s="52"/>
      <c r="E272" s="161">
        <v>100</v>
      </c>
      <c r="F272" s="162">
        <v>104.25170068027212</v>
      </c>
      <c r="G272" s="162">
        <v>112.24489795918366</v>
      </c>
      <c r="H272" s="162">
        <v>114.16651252646072</v>
      </c>
      <c r="I272" s="162">
        <v>114.7316932815422</v>
      </c>
      <c r="J272" s="162">
        <v>116.76634399983557</v>
      </c>
      <c r="K272" s="162">
        <v>118.80099471812892</v>
      </c>
      <c r="L272" s="162">
        <v>120.38350083235709</v>
      </c>
      <c r="M272" s="162">
        <v>126.93959759130236</v>
      </c>
      <c r="N272" s="17"/>
    </row>
    <row r="273" spans="1:14" ht="13.5" customHeight="1" hidden="1" outlineLevel="2">
      <c r="A273" s="66"/>
      <c r="B273" s="2"/>
      <c r="C273" s="158" t="s">
        <v>167</v>
      </c>
      <c r="D273" s="111"/>
      <c r="E273" s="163">
        <v>0.0462633451957295</v>
      </c>
      <c r="F273" s="164">
        <v>0.04251700680272119</v>
      </c>
      <c r="G273" s="164">
        <v>0.07667210440456751</v>
      </c>
      <c r="H273" s="164">
        <v>0.017119838872104776</v>
      </c>
      <c r="I273" s="164">
        <v>0.004950495049504955</v>
      </c>
      <c r="J273" s="164">
        <v>0.01773399014778332</v>
      </c>
      <c r="K273" s="164">
        <v>0.01742497579864466</v>
      </c>
      <c r="L273" s="164">
        <v>0.013320647002854402</v>
      </c>
      <c r="M273" s="164">
        <v>0.05446009389671369</v>
      </c>
      <c r="N273" s="17"/>
    </row>
    <row r="274" spans="1:14" ht="13.5" customHeight="1" hidden="1" outlineLevel="1">
      <c r="A274" s="66"/>
      <c r="B274" s="5"/>
      <c r="C274" s="146"/>
      <c r="D274" s="146"/>
      <c r="E274" s="146"/>
      <c r="F274" s="146"/>
      <c r="G274" s="165"/>
      <c r="H274" s="165"/>
      <c r="I274" s="165"/>
      <c r="J274" s="165"/>
      <c r="K274" s="165"/>
      <c r="L274" s="165"/>
      <c r="M274" s="146"/>
      <c r="N274" s="33"/>
    </row>
    <row r="275" spans="1:14" ht="13.5" customHeight="1" hidden="1" outlineLevel="1">
      <c r="A275" s="66"/>
      <c r="B275" s="2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17"/>
    </row>
    <row r="276" spans="2:14" ht="13.5" customHeight="1" hidden="1" outlineLevel="1">
      <c r="B276" s="1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6"/>
    </row>
    <row r="277" spans="1:14" ht="13.5" customHeight="1" hidden="1" outlineLevel="1">
      <c r="A277" s="66"/>
      <c r="B277" s="2"/>
      <c r="C277" s="197" t="str">
        <f>CONCATENATE("Quarterly Consumer Price Index"," from ",E278," to ",M278)</f>
        <v>Quarterly Consumer Price Index from Q2-06 to Q2-08</v>
      </c>
      <c r="D277" s="197"/>
      <c r="E277" s="197"/>
      <c r="F277" s="197"/>
      <c r="G277" s="197"/>
      <c r="H277" s="197"/>
      <c r="I277" s="195" t="s">
        <v>168</v>
      </c>
      <c r="J277" s="195"/>
      <c r="K277" s="195"/>
      <c r="L277" s="195"/>
      <c r="M277" s="195"/>
      <c r="N277" s="17"/>
    </row>
    <row r="278" spans="1:14" ht="13.5" customHeight="1" hidden="1" outlineLevel="2">
      <c r="A278" s="66"/>
      <c r="B278" s="2"/>
      <c r="C278" s="35" t="str">
        <f>CONCATENATE(E278," = ",E279)</f>
        <v>Q2-06 = 100</v>
      </c>
      <c r="D278" s="3"/>
      <c r="E278" s="155" t="s">
        <v>334</v>
      </c>
      <c r="F278" s="156" t="s">
        <v>335</v>
      </c>
      <c r="G278" s="156" t="s">
        <v>336</v>
      </c>
      <c r="H278" s="156" t="s">
        <v>337</v>
      </c>
      <c r="I278" s="156" t="s">
        <v>338</v>
      </c>
      <c r="J278" s="156" t="s">
        <v>339</v>
      </c>
      <c r="K278" s="156" t="s">
        <v>340</v>
      </c>
      <c r="L278" s="156" t="s">
        <v>341</v>
      </c>
      <c r="M278" s="156" t="s">
        <v>342</v>
      </c>
      <c r="N278" s="17"/>
    </row>
    <row r="279" spans="1:14" ht="13.5" customHeight="1" hidden="1" outlineLevel="2">
      <c r="A279" s="66"/>
      <c r="B279" s="2"/>
      <c r="C279" s="157" t="s">
        <v>169</v>
      </c>
      <c r="D279" s="52"/>
      <c r="E279" s="161">
        <v>100</v>
      </c>
      <c r="F279" s="162">
        <v>100.47080979284368</v>
      </c>
      <c r="G279" s="162">
        <v>100.2824858757062</v>
      </c>
      <c r="H279" s="162">
        <v>101.2241054613936</v>
      </c>
      <c r="I279" s="162">
        <v>102.7306967984934</v>
      </c>
      <c r="J279" s="162">
        <v>103.76647834274952</v>
      </c>
      <c r="K279" s="162">
        <v>105.74387947269304</v>
      </c>
      <c r="L279" s="162">
        <v>107.25047080979284</v>
      </c>
      <c r="M279" s="162">
        <v>109.60451977401131</v>
      </c>
      <c r="N279" s="17"/>
    </row>
    <row r="280" spans="1:14" ht="13.5" customHeight="1" hidden="1" outlineLevel="2">
      <c r="A280" s="66"/>
      <c r="B280" s="2"/>
      <c r="C280" s="158" t="s">
        <v>170</v>
      </c>
      <c r="D280" s="111"/>
      <c r="E280" s="163">
        <v>0.016267942583731987</v>
      </c>
      <c r="F280" s="164">
        <v>0.00470809792843685</v>
      </c>
      <c r="G280" s="164">
        <v>-0.0018744142455482393</v>
      </c>
      <c r="H280" s="164">
        <v>0.009389671361502261</v>
      </c>
      <c r="I280" s="164">
        <v>0.014883720930232602</v>
      </c>
      <c r="J280" s="164">
        <v>0.010082493125572967</v>
      </c>
      <c r="K280" s="164">
        <v>0.019056261343012748</v>
      </c>
      <c r="L280" s="164">
        <v>0.014247551202137165</v>
      </c>
      <c r="M280" s="164">
        <v>0.02194907813871816</v>
      </c>
      <c r="N280" s="17"/>
    </row>
    <row r="281" spans="1:14" ht="13.5" customHeight="1" hidden="1" outlineLevel="1">
      <c r="A281" s="66"/>
      <c r="B281" s="5"/>
      <c r="C281" s="146"/>
      <c r="D281" s="146"/>
      <c r="E281" s="146"/>
      <c r="F281" s="146"/>
      <c r="G281" s="165"/>
      <c r="H281" s="165"/>
      <c r="I281" s="165"/>
      <c r="J281" s="165"/>
      <c r="K281" s="165"/>
      <c r="L281" s="165"/>
      <c r="M281" s="146"/>
      <c r="N281" s="33"/>
    </row>
    <row r="282" ht="13.5" customHeight="1" collapsed="1">
      <c r="A282" s="66"/>
    </row>
    <row r="283" ht="13.5" customHeight="1">
      <c r="M283" s="92"/>
    </row>
    <row r="284" spans="2:14" ht="13.5" customHeight="1">
      <c r="B284" s="63"/>
      <c r="C284" s="64" t="s">
        <v>171</v>
      </c>
      <c r="D284" s="198" t="s">
        <v>172</v>
      </c>
      <c r="E284" s="198"/>
      <c r="F284" s="198"/>
      <c r="G284" s="198"/>
      <c r="H284" s="198"/>
      <c r="I284" s="198"/>
      <c r="J284" s="198"/>
      <c r="K284" s="198"/>
      <c r="L284" s="198"/>
      <c r="M284" s="198"/>
      <c r="N284" s="65"/>
    </row>
    <row r="285" spans="2:14" ht="13.5" customHeight="1" hidden="1" outlineLevel="1">
      <c r="B285" s="1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6"/>
    </row>
    <row r="286" spans="1:14" ht="13.5" customHeight="1" hidden="1" outlineLevel="1">
      <c r="A286" s="66"/>
      <c r="B286" s="2"/>
      <c r="C286" s="197" t="str">
        <f>CONCATENATE("The Government Budget Distributed on Economic Items",", ",E287," - ",M287)</f>
        <v>The Government Budget Distributed on Economic Items, 1999 - 2007</v>
      </c>
      <c r="D286" s="197"/>
      <c r="E286" s="197"/>
      <c r="F286" s="197"/>
      <c r="G286" s="197"/>
      <c r="H286" s="197"/>
      <c r="I286" s="197"/>
      <c r="J286" s="197"/>
      <c r="K286" s="195" t="s">
        <v>173</v>
      </c>
      <c r="L286" s="195"/>
      <c r="M286" s="195"/>
      <c r="N286" s="17"/>
    </row>
    <row r="287" spans="1:14" ht="13.5" customHeight="1" hidden="1" outlineLevel="2">
      <c r="A287" s="66"/>
      <c r="B287" s="2"/>
      <c r="C287" s="35" t="s">
        <v>36</v>
      </c>
      <c r="D287" s="3"/>
      <c r="E287" s="93">
        <v>1999</v>
      </c>
      <c r="F287" s="3">
        <v>2000</v>
      </c>
      <c r="G287" s="3">
        <v>2001</v>
      </c>
      <c r="H287" s="3">
        <v>2002</v>
      </c>
      <c r="I287" s="3">
        <v>2003</v>
      </c>
      <c r="J287" s="3">
        <v>2004</v>
      </c>
      <c r="K287" s="3">
        <v>2005</v>
      </c>
      <c r="L287" s="3">
        <v>2006</v>
      </c>
      <c r="M287" s="3">
        <v>2007</v>
      </c>
      <c r="N287" s="17"/>
    </row>
    <row r="288" spans="1:14" ht="13.5" customHeight="1" hidden="1" outlineLevel="2">
      <c r="A288" s="66"/>
      <c r="B288" s="2"/>
      <c r="C288" s="4" t="s">
        <v>174</v>
      </c>
      <c r="D288" s="166"/>
      <c r="E288" s="167">
        <v>1839.221129</v>
      </c>
      <c r="F288" s="168">
        <v>2119.7315</v>
      </c>
      <c r="G288" s="47">
        <v>2301.550394</v>
      </c>
      <c r="H288" s="47">
        <v>2509.604557</v>
      </c>
      <c r="I288" s="47">
        <v>2602.25692</v>
      </c>
      <c r="J288" s="47">
        <v>2710.648712</v>
      </c>
      <c r="K288" s="47">
        <v>2737.328839</v>
      </c>
      <c r="L288" s="47">
        <v>2851.450556</v>
      </c>
      <c r="M288" s="47">
        <v>3079.240111</v>
      </c>
      <c r="N288" s="17"/>
    </row>
    <row r="289" spans="1:14" ht="13.5" customHeight="1" hidden="1" outlineLevel="2">
      <c r="A289" s="66"/>
      <c r="B289" s="2"/>
      <c r="C289" s="4" t="s">
        <v>175</v>
      </c>
      <c r="D289" s="166"/>
      <c r="E289" s="49">
        <v>-398.613279</v>
      </c>
      <c r="F289" s="47">
        <v>-585.588616</v>
      </c>
      <c r="G289" s="47">
        <v>-611.717789</v>
      </c>
      <c r="H289" s="47">
        <v>-665.546382</v>
      </c>
      <c r="I289" s="47">
        <v>-646.514822</v>
      </c>
      <c r="J289" s="47">
        <v>-667.779868</v>
      </c>
      <c r="K289" s="47">
        <v>-597.927366</v>
      </c>
      <c r="L289" s="47">
        <v>-626.351237</v>
      </c>
      <c r="M289" s="47">
        <v>-676.727818</v>
      </c>
      <c r="N289" s="17"/>
    </row>
    <row r="290" spans="1:14" ht="13.5" customHeight="1" hidden="1" outlineLevel="2">
      <c r="A290" s="66"/>
      <c r="B290" s="2"/>
      <c r="C290" s="96" t="s">
        <v>176</v>
      </c>
      <c r="D290" s="109"/>
      <c r="E290" s="169">
        <f>+E288+E289</f>
        <v>1440.60785</v>
      </c>
      <c r="F290" s="137">
        <f aca="true" t="shared" si="10" ref="F290:M290">+F288+F289</f>
        <v>1534.1428839999999</v>
      </c>
      <c r="G290" s="137">
        <f t="shared" si="10"/>
        <v>1689.8326049999998</v>
      </c>
      <c r="H290" s="137">
        <f t="shared" si="10"/>
        <v>1844.0581750000001</v>
      </c>
      <c r="I290" s="137">
        <f t="shared" si="10"/>
        <v>1955.7420979999997</v>
      </c>
      <c r="J290" s="137">
        <f t="shared" si="10"/>
        <v>2042.868844</v>
      </c>
      <c r="K290" s="137">
        <f t="shared" si="10"/>
        <v>2139.401473</v>
      </c>
      <c r="L290" s="137">
        <f t="shared" si="10"/>
        <v>2225.099319</v>
      </c>
      <c r="M290" s="137">
        <f t="shared" si="10"/>
        <v>2402.512293</v>
      </c>
      <c r="N290" s="17"/>
    </row>
    <row r="291" spans="1:14" ht="13.5" customHeight="1" hidden="1" outlineLevel="2">
      <c r="A291" s="66"/>
      <c r="B291" s="2"/>
      <c r="C291" s="4" t="s">
        <v>177</v>
      </c>
      <c r="D291" s="166"/>
      <c r="E291" s="49">
        <v>118.923644</v>
      </c>
      <c r="F291" s="47">
        <v>176.385624</v>
      </c>
      <c r="G291" s="47">
        <v>185.557561</v>
      </c>
      <c r="H291" s="47">
        <v>250.748898</v>
      </c>
      <c r="I291" s="47">
        <v>260.424744</v>
      </c>
      <c r="J291" s="47">
        <v>208.16075</v>
      </c>
      <c r="K291" s="47">
        <v>184.890625</v>
      </c>
      <c r="L291" s="47">
        <v>254.263715</v>
      </c>
      <c r="M291" s="47">
        <v>287.757876</v>
      </c>
      <c r="N291" s="17"/>
    </row>
    <row r="292" spans="1:14" ht="13.5" customHeight="1" hidden="1" outlineLevel="2">
      <c r="A292" s="66"/>
      <c r="B292" s="2"/>
      <c r="C292" s="4" t="s">
        <v>178</v>
      </c>
      <c r="D292" s="166"/>
      <c r="E292" s="49">
        <v>-0.933474</v>
      </c>
      <c r="F292" s="47">
        <v>-0.002</v>
      </c>
      <c r="G292" s="47">
        <v>-0.406662</v>
      </c>
      <c r="H292" s="47">
        <v>-3.127478</v>
      </c>
      <c r="I292" s="47">
        <v>-0.5954</v>
      </c>
      <c r="J292" s="47">
        <v>-0.008825</v>
      </c>
      <c r="K292" s="47">
        <v>-15.010966</v>
      </c>
      <c r="L292" s="47">
        <v>-26.7884</v>
      </c>
      <c r="M292" s="47">
        <v>-17.881212</v>
      </c>
      <c r="N292" s="17"/>
    </row>
    <row r="293" spans="1:14" ht="13.5" customHeight="1" hidden="1" outlineLevel="2">
      <c r="A293" s="66"/>
      <c r="B293" s="2"/>
      <c r="C293" s="4" t="s">
        <v>179</v>
      </c>
      <c r="D293" s="166"/>
      <c r="E293" s="49">
        <v>1737.086197</v>
      </c>
      <c r="F293" s="47">
        <v>1464.869114</v>
      </c>
      <c r="G293" s="47">
        <v>1470.546588</v>
      </c>
      <c r="H293" s="47">
        <v>1551.113686</v>
      </c>
      <c r="I293" s="47">
        <v>1538.455282</v>
      </c>
      <c r="J293" s="47">
        <v>1533.391035</v>
      </c>
      <c r="K293" s="47">
        <v>1570.960931</v>
      </c>
      <c r="L293" s="47">
        <v>1493.456334</v>
      </c>
      <c r="M293" s="47">
        <v>1628.607768</v>
      </c>
      <c r="N293" s="17"/>
    </row>
    <row r="294" spans="1:14" ht="13.5" customHeight="1" hidden="1" outlineLevel="2">
      <c r="A294" s="66"/>
      <c r="B294" s="2"/>
      <c r="C294" s="4" t="s">
        <v>180</v>
      </c>
      <c r="D294" s="166"/>
      <c r="E294" s="49">
        <v>-3591.746337</v>
      </c>
      <c r="F294" s="47">
        <v>-3766.552287</v>
      </c>
      <c r="G294" s="47">
        <v>-4165.146072</v>
      </c>
      <c r="H294" s="47">
        <v>-4034.902562</v>
      </c>
      <c r="I294" s="47">
        <v>-3947.023384</v>
      </c>
      <c r="J294" s="47">
        <v>-3853.98692</v>
      </c>
      <c r="K294" s="47">
        <v>-3883.772125</v>
      </c>
      <c r="L294" s="47">
        <v>-4363.593352</v>
      </c>
      <c r="M294" s="47">
        <v>-4652.637661</v>
      </c>
      <c r="N294" s="17"/>
    </row>
    <row r="295" spans="1:14" ht="13.5" customHeight="1" hidden="1" outlineLevel="2">
      <c r="A295" s="66"/>
      <c r="B295" s="2"/>
      <c r="C295" s="4" t="s">
        <v>181</v>
      </c>
      <c r="D295" s="166"/>
      <c r="E295" s="49">
        <v>73.037818</v>
      </c>
      <c r="F295" s="47">
        <v>73.140415</v>
      </c>
      <c r="G295" s="47">
        <v>109.168862</v>
      </c>
      <c r="H295" s="47">
        <v>164.199159</v>
      </c>
      <c r="I295" s="47">
        <v>184.25443</v>
      </c>
      <c r="J295" s="47">
        <v>201.786085</v>
      </c>
      <c r="K295" s="47">
        <v>195.376853</v>
      </c>
      <c r="L295" s="47">
        <v>232.825924</v>
      </c>
      <c r="M295" s="47">
        <v>242.317875</v>
      </c>
      <c r="N295" s="17"/>
    </row>
    <row r="296" spans="1:14" ht="13.5" customHeight="1" hidden="1" outlineLevel="2">
      <c r="A296" s="66"/>
      <c r="B296" s="2"/>
      <c r="C296" s="4" t="s">
        <v>182</v>
      </c>
      <c r="D296" s="170"/>
      <c r="E296" s="171">
        <v>-425.135961</v>
      </c>
      <c r="F296" s="142">
        <v>-83.745413</v>
      </c>
      <c r="G296" s="142">
        <v>13.281271</v>
      </c>
      <c r="H296" s="142">
        <v>37.25434</v>
      </c>
      <c r="I296" s="142">
        <v>-13.751162</v>
      </c>
      <c r="J296" s="142">
        <v>19.444879</v>
      </c>
      <c r="K296" s="142">
        <v>18.719794</v>
      </c>
      <c r="L296" s="47">
        <v>42.806942</v>
      </c>
      <c r="M296" s="47">
        <v>-36.319775</v>
      </c>
      <c r="N296" s="17"/>
    </row>
    <row r="297" spans="1:14" ht="13.5" customHeight="1" hidden="1" outlineLevel="2">
      <c r="A297" s="66"/>
      <c r="B297" s="2"/>
      <c r="C297" s="8" t="s">
        <v>183</v>
      </c>
      <c r="D297" s="3"/>
      <c r="E297" s="28">
        <v>-648.160263</v>
      </c>
      <c r="F297" s="29">
        <v>-601.761663</v>
      </c>
      <c r="G297" s="29">
        <v>-697.165848</v>
      </c>
      <c r="H297" s="29">
        <v>-190.655783</v>
      </c>
      <c r="I297" s="29">
        <v>-22.493392</v>
      </c>
      <c r="J297" s="29">
        <v>151.655849</v>
      </c>
      <c r="K297" s="29">
        <v>210.566586</v>
      </c>
      <c r="L297" s="29">
        <v>-141.929518</v>
      </c>
      <c r="M297" s="29">
        <v>-145.642836</v>
      </c>
      <c r="N297" s="17"/>
    </row>
    <row r="298" spans="1:14" ht="13.5" customHeight="1" hidden="1" outlineLevel="1">
      <c r="A298" s="66"/>
      <c r="B298" s="5"/>
      <c r="C298" s="227"/>
      <c r="D298" s="227"/>
      <c r="E298" s="227"/>
      <c r="F298" s="100"/>
      <c r="G298" s="100"/>
      <c r="H298" s="100"/>
      <c r="I298" s="100"/>
      <c r="J298" s="100"/>
      <c r="K298" s="100"/>
      <c r="L298" s="100"/>
      <c r="M298" s="100"/>
      <c r="N298" s="33"/>
    </row>
    <row r="299" spans="1:14" ht="13.5" customHeight="1" hidden="1" outlineLevel="1">
      <c r="A299" s="66"/>
      <c r="B299" s="2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17"/>
    </row>
    <row r="300" spans="2:14" ht="13.5" customHeight="1" hidden="1" outlineLevel="1">
      <c r="B300" s="1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6"/>
    </row>
    <row r="301" spans="1:14" ht="13.5" customHeight="1" hidden="1" outlineLevel="1">
      <c r="A301" s="66"/>
      <c r="B301" s="2"/>
      <c r="C301" s="197" t="str">
        <f>CONCATENATE("The Government Budget Distributed on Economic Type",", ",E302," - ",M302)</f>
        <v>The Government Budget Distributed on Economic Type, 1999 - 2007</v>
      </c>
      <c r="D301" s="197"/>
      <c r="E301" s="197"/>
      <c r="F301" s="197"/>
      <c r="G301" s="197"/>
      <c r="H301" s="197"/>
      <c r="I301" s="195" t="s">
        <v>184</v>
      </c>
      <c r="J301" s="195"/>
      <c r="K301" s="195"/>
      <c r="L301" s="195"/>
      <c r="M301" s="195"/>
      <c r="N301" s="17"/>
    </row>
    <row r="302" spans="1:14" ht="13.5" customHeight="1" hidden="1" outlineLevel="2">
      <c r="A302" s="66"/>
      <c r="B302" s="2"/>
      <c r="C302" s="35" t="s">
        <v>36</v>
      </c>
      <c r="D302" s="3"/>
      <c r="E302" s="93" t="s">
        <v>325</v>
      </c>
      <c r="F302" s="3" t="s">
        <v>326</v>
      </c>
      <c r="G302" s="3" t="s">
        <v>327</v>
      </c>
      <c r="H302" s="3" t="s">
        <v>328</v>
      </c>
      <c r="I302" s="3" t="s">
        <v>329</v>
      </c>
      <c r="J302" s="3" t="s">
        <v>330</v>
      </c>
      <c r="K302" s="3" t="s">
        <v>331</v>
      </c>
      <c r="L302" s="3" t="s">
        <v>332</v>
      </c>
      <c r="M302" s="3" t="s">
        <v>333</v>
      </c>
      <c r="N302" s="17"/>
    </row>
    <row r="303" spans="1:14" ht="13.5" customHeight="1" hidden="1" outlineLevel="2">
      <c r="A303" s="66"/>
      <c r="B303" s="2"/>
      <c r="C303" s="4" t="s">
        <v>185</v>
      </c>
      <c r="D303" s="166"/>
      <c r="E303" s="49">
        <v>1211.036002</v>
      </c>
      <c r="F303" s="47">
        <v>1305.896617</v>
      </c>
      <c r="G303" s="47">
        <v>1417.508239</v>
      </c>
      <c r="H303" s="47">
        <v>1544.11215</v>
      </c>
      <c r="I303" s="47">
        <v>1632.05094</v>
      </c>
      <c r="J303" s="47">
        <v>1748.142693</v>
      </c>
      <c r="K303" s="47">
        <v>1742.53166</v>
      </c>
      <c r="L303" s="47">
        <v>1774.633323</v>
      </c>
      <c r="M303" s="47">
        <v>1893.280793</v>
      </c>
      <c r="N303" s="17"/>
    </row>
    <row r="304" spans="1:14" ht="13.5" customHeight="1" hidden="1" outlineLevel="2">
      <c r="A304" s="66"/>
      <c r="B304" s="2"/>
      <c r="C304" s="4" t="s">
        <v>186</v>
      </c>
      <c r="D304" s="166"/>
      <c r="E304" s="49">
        <v>465.074766</v>
      </c>
      <c r="F304" s="47">
        <v>646.342436</v>
      </c>
      <c r="G304" s="47">
        <v>694.392961</v>
      </c>
      <c r="H304" s="47">
        <v>765.802252</v>
      </c>
      <c r="I304" s="47">
        <v>790.585527</v>
      </c>
      <c r="J304" s="47">
        <v>804.140592</v>
      </c>
      <c r="K304" s="47">
        <v>836.066429</v>
      </c>
      <c r="L304" s="47">
        <v>873.677594</v>
      </c>
      <c r="M304" s="47">
        <v>970.155751</v>
      </c>
      <c r="N304" s="17"/>
    </row>
    <row r="305" spans="1:14" ht="13.5" customHeight="1" hidden="1" outlineLevel="2">
      <c r="A305" s="66"/>
      <c r="B305" s="2"/>
      <c r="C305" s="4" t="s">
        <v>187</v>
      </c>
      <c r="D305" s="166"/>
      <c r="E305" s="49">
        <v>75.2766</v>
      </c>
      <c r="F305" s="47">
        <v>75.439319</v>
      </c>
      <c r="G305" s="47">
        <v>99.669689</v>
      </c>
      <c r="H305" s="47">
        <v>96.313498</v>
      </c>
      <c r="I305" s="47">
        <v>81.807379</v>
      </c>
      <c r="J305" s="47">
        <v>70.573486</v>
      </c>
      <c r="K305" s="47">
        <v>77.638434</v>
      </c>
      <c r="L305" s="47">
        <v>107.18929</v>
      </c>
      <c r="M305" s="47">
        <v>104.019126</v>
      </c>
      <c r="N305" s="17"/>
    </row>
    <row r="306" spans="1:14" ht="13.5" customHeight="1" hidden="1" outlineLevel="2">
      <c r="A306" s="66"/>
      <c r="B306" s="2"/>
      <c r="C306" s="4" t="s">
        <v>188</v>
      </c>
      <c r="D306" s="166"/>
      <c r="E306" s="49">
        <v>79.083628</v>
      </c>
      <c r="F306" s="47">
        <v>83.670779</v>
      </c>
      <c r="G306" s="47">
        <v>87.377703</v>
      </c>
      <c r="H306" s="47">
        <v>99.429635</v>
      </c>
      <c r="I306" s="47">
        <v>87.025963</v>
      </c>
      <c r="J306" s="47">
        <v>77.978431</v>
      </c>
      <c r="K306" s="47">
        <v>75.736754</v>
      </c>
      <c r="L306" s="47">
        <v>86.301902</v>
      </c>
      <c r="M306" s="47">
        <v>97.77634</v>
      </c>
      <c r="N306" s="17"/>
    </row>
    <row r="307" spans="1:14" ht="13.5" customHeight="1" hidden="1" outlineLevel="2">
      <c r="A307" s="66"/>
      <c r="B307" s="2"/>
      <c r="C307" s="4" t="s">
        <v>189</v>
      </c>
      <c r="D307" s="166"/>
      <c r="E307" s="49">
        <v>2.037305</v>
      </c>
      <c r="F307" s="47">
        <v>4.596573</v>
      </c>
      <c r="G307" s="47">
        <v>1.430501</v>
      </c>
      <c r="H307" s="47">
        <v>2.898475</v>
      </c>
      <c r="I307" s="47">
        <v>2.443656</v>
      </c>
      <c r="J307" s="47">
        <v>2.706164</v>
      </c>
      <c r="K307" s="47">
        <v>1.313766</v>
      </c>
      <c r="L307" s="47">
        <v>0.113827</v>
      </c>
      <c r="M307" s="47">
        <v>1.470503</v>
      </c>
      <c r="N307" s="17"/>
    </row>
    <row r="308" spans="1:14" ht="13.5" customHeight="1" hidden="1" outlineLevel="2">
      <c r="A308" s="66"/>
      <c r="B308" s="2"/>
      <c r="C308" s="4" t="s">
        <v>190</v>
      </c>
      <c r="D308" s="166"/>
      <c r="E308" s="49">
        <v>6.712828</v>
      </c>
      <c r="F308" s="47">
        <v>3.785776</v>
      </c>
      <c r="G308" s="47">
        <v>1.171302</v>
      </c>
      <c r="H308" s="47">
        <v>1.048546</v>
      </c>
      <c r="I308" s="47">
        <v>8.343455</v>
      </c>
      <c r="J308" s="47">
        <v>7.107346</v>
      </c>
      <c r="K308" s="47">
        <v>4.041795</v>
      </c>
      <c r="L308" s="47">
        <v>9.534619</v>
      </c>
      <c r="M308" s="47">
        <v>12.537597</v>
      </c>
      <c r="N308" s="17"/>
    </row>
    <row r="309" spans="1:14" ht="13.5" customHeight="1" hidden="1" outlineLevel="2">
      <c r="A309" s="66"/>
      <c r="B309" s="2"/>
      <c r="C309" s="4" t="s">
        <v>191</v>
      </c>
      <c r="D309" s="166"/>
      <c r="E309" s="49">
        <v>-388.401721</v>
      </c>
      <c r="F309" s="47">
        <v>-571.432479</v>
      </c>
      <c r="G309" s="47">
        <v>-593.372791</v>
      </c>
      <c r="H309" s="47">
        <v>-650.498593</v>
      </c>
      <c r="I309" s="47">
        <v>-631.070716</v>
      </c>
      <c r="J309" s="47">
        <v>-648.199338</v>
      </c>
      <c r="K309" s="47">
        <v>-579.295958</v>
      </c>
      <c r="L309" s="47">
        <v>-605.396964</v>
      </c>
      <c r="M309" s="47">
        <v>-650.570764</v>
      </c>
      <c r="N309" s="17"/>
    </row>
    <row r="310" spans="1:14" ht="13.5" customHeight="1" hidden="1" outlineLevel="2">
      <c r="A310" s="66"/>
      <c r="B310" s="2"/>
      <c r="C310" s="4" t="s">
        <v>192</v>
      </c>
      <c r="D310" s="166"/>
      <c r="E310" s="49">
        <v>-5.921774</v>
      </c>
      <c r="F310" s="47">
        <v>-8.340855</v>
      </c>
      <c r="G310" s="47">
        <v>-9.760725</v>
      </c>
      <c r="H310" s="47">
        <v>-6.739642</v>
      </c>
      <c r="I310" s="47">
        <v>-9.559758</v>
      </c>
      <c r="J310" s="47">
        <v>-8.112966</v>
      </c>
      <c r="K310" s="47">
        <v>-9.026003</v>
      </c>
      <c r="L310" s="47">
        <v>-11.434576</v>
      </c>
      <c r="M310" s="47">
        <v>-11.451871</v>
      </c>
      <c r="N310" s="17"/>
    </row>
    <row r="311" spans="1:14" ht="13.5" customHeight="1" hidden="1" outlineLevel="2">
      <c r="A311" s="66"/>
      <c r="B311" s="2"/>
      <c r="C311" s="4" t="s">
        <v>193</v>
      </c>
      <c r="D311" s="166"/>
      <c r="E311" s="49">
        <v>-4.289784</v>
      </c>
      <c r="F311" s="47">
        <v>-5.815281</v>
      </c>
      <c r="G311" s="47">
        <v>-8.584273</v>
      </c>
      <c r="H311" s="47">
        <v>-8.308148</v>
      </c>
      <c r="I311" s="47">
        <v>-5.884348</v>
      </c>
      <c r="J311" s="47">
        <v>-11.467564</v>
      </c>
      <c r="K311" s="47">
        <v>-9.605405</v>
      </c>
      <c r="L311" s="47">
        <v>-9.519697</v>
      </c>
      <c r="M311" s="47">
        <v>-14.705183</v>
      </c>
      <c r="N311" s="17"/>
    </row>
    <row r="312" spans="1:14" ht="13.5" customHeight="1" hidden="1" outlineLevel="2">
      <c r="A312" s="66"/>
      <c r="B312" s="2"/>
      <c r="C312" s="4" t="s">
        <v>194</v>
      </c>
      <c r="D312" s="166"/>
      <c r="E312" s="49">
        <v>114.952363</v>
      </c>
      <c r="F312" s="47">
        <v>163.797385</v>
      </c>
      <c r="G312" s="47">
        <v>132.122529</v>
      </c>
      <c r="H312" s="47">
        <v>144.802913</v>
      </c>
      <c r="I312" s="47">
        <v>138.516177</v>
      </c>
      <c r="J312" s="47">
        <v>134.441162</v>
      </c>
      <c r="K312" s="47">
        <v>132.562844</v>
      </c>
      <c r="L312" s="47">
        <v>237.881287</v>
      </c>
      <c r="M312" s="47">
        <v>252.237009</v>
      </c>
      <c r="N312" s="17"/>
    </row>
    <row r="313" spans="1:14" ht="13.5" customHeight="1" hidden="1" outlineLevel="2">
      <c r="A313" s="66"/>
      <c r="B313" s="2"/>
      <c r="C313" s="4" t="s">
        <v>195</v>
      </c>
      <c r="D313" s="109"/>
      <c r="E313" s="49">
        <v>3.971281</v>
      </c>
      <c r="F313" s="137">
        <v>12.588239</v>
      </c>
      <c r="G313" s="47">
        <v>53.435032</v>
      </c>
      <c r="H313" s="47">
        <v>105.945985</v>
      </c>
      <c r="I313" s="47">
        <v>121.908567</v>
      </c>
      <c r="J313" s="47">
        <v>73.719588</v>
      </c>
      <c r="K313" s="47">
        <v>52.327781</v>
      </c>
      <c r="L313" s="47">
        <v>16.382428</v>
      </c>
      <c r="M313" s="47">
        <v>35.520867</v>
      </c>
      <c r="N313" s="17"/>
    </row>
    <row r="314" spans="1:14" ht="13.5" customHeight="1" hidden="1" outlineLevel="2">
      <c r="A314" s="66"/>
      <c r="B314" s="2"/>
      <c r="C314" s="4" t="s">
        <v>196</v>
      </c>
      <c r="D314" s="109"/>
      <c r="E314" s="49">
        <v>0</v>
      </c>
      <c r="F314" s="137">
        <v>0</v>
      </c>
      <c r="G314" s="47">
        <v>0</v>
      </c>
      <c r="H314" s="47">
        <v>0</v>
      </c>
      <c r="I314" s="47">
        <v>0</v>
      </c>
      <c r="J314" s="47">
        <v>-0.005787</v>
      </c>
      <c r="K314" s="47">
        <v>0</v>
      </c>
      <c r="L314" s="47">
        <v>0</v>
      </c>
      <c r="M314" s="47">
        <v>0</v>
      </c>
      <c r="N314" s="17"/>
    </row>
    <row r="315" spans="1:14" ht="13.5" customHeight="1" hidden="1" outlineLevel="2">
      <c r="A315" s="66"/>
      <c r="B315" s="2"/>
      <c r="C315" s="4" t="s">
        <v>197</v>
      </c>
      <c r="D315" s="109"/>
      <c r="E315" s="49">
        <v>-0.933474</v>
      </c>
      <c r="F315" s="137">
        <v>-0.002</v>
      </c>
      <c r="G315" s="47">
        <v>-0.406662</v>
      </c>
      <c r="H315" s="47">
        <v>-3.127478</v>
      </c>
      <c r="I315" s="47">
        <v>-0.5954</v>
      </c>
      <c r="J315" s="47">
        <v>-0.003038</v>
      </c>
      <c r="K315" s="47">
        <v>-15.010966</v>
      </c>
      <c r="L315" s="47">
        <v>-26.7884</v>
      </c>
      <c r="M315" s="47">
        <v>-17.881212</v>
      </c>
      <c r="N315" s="17"/>
    </row>
    <row r="316" spans="1:14" ht="13.5" customHeight="1" hidden="1" outlineLevel="2">
      <c r="A316" s="66"/>
      <c r="B316" s="2"/>
      <c r="C316" s="4" t="s">
        <v>198</v>
      </c>
      <c r="D316" s="109"/>
      <c r="E316" s="49">
        <v>22.24094</v>
      </c>
      <c r="F316" s="137">
        <v>21.584331</v>
      </c>
      <c r="G316" s="47">
        <v>21.842078</v>
      </c>
      <c r="H316" s="47">
        <v>27.547337</v>
      </c>
      <c r="I316" s="47">
        <v>25.996761</v>
      </c>
      <c r="J316" s="47">
        <v>21.178746</v>
      </c>
      <c r="K316" s="47">
        <v>28.850101</v>
      </c>
      <c r="L316" s="47">
        <v>27.180571</v>
      </c>
      <c r="M316" s="47">
        <v>28.284765</v>
      </c>
      <c r="N316" s="17"/>
    </row>
    <row r="317" spans="1:14" ht="13.5" customHeight="1" hidden="1" outlineLevel="2">
      <c r="A317" s="66"/>
      <c r="B317" s="2"/>
      <c r="C317" s="4" t="s">
        <v>199</v>
      </c>
      <c r="D317" s="109"/>
      <c r="E317" s="49">
        <v>876.851819</v>
      </c>
      <c r="F317" s="137">
        <v>955.015427</v>
      </c>
      <c r="G317" s="47">
        <v>992.963042</v>
      </c>
      <c r="H317" s="47">
        <v>1079.195021</v>
      </c>
      <c r="I317" s="47">
        <v>1106.951129</v>
      </c>
      <c r="J317" s="47">
        <v>1144.852268</v>
      </c>
      <c r="K317" s="47">
        <v>1161.676279</v>
      </c>
      <c r="L317" s="47">
        <v>1163.935015</v>
      </c>
      <c r="M317" s="47">
        <v>1217.945212</v>
      </c>
      <c r="N317" s="17"/>
    </row>
    <row r="318" spans="1:14" ht="13.5" customHeight="1" hidden="1" outlineLevel="2">
      <c r="A318" s="66"/>
      <c r="B318" s="2"/>
      <c r="C318" s="4" t="s">
        <v>200</v>
      </c>
      <c r="D318" s="166"/>
      <c r="E318" s="49">
        <v>501.840522</v>
      </c>
      <c r="F318" s="47">
        <v>169.903263</v>
      </c>
      <c r="G318" s="47">
        <v>131.708293</v>
      </c>
      <c r="H318" s="47">
        <v>125.130434</v>
      </c>
      <c r="I318" s="47">
        <v>122.219255</v>
      </c>
      <c r="J318" s="47">
        <v>102.193182</v>
      </c>
      <c r="K318" s="47">
        <v>134.10054</v>
      </c>
      <c r="L318" s="47">
        <v>140.063167</v>
      </c>
      <c r="M318" s="47">
        <v>164.301988</v>
      </c>
      <c r="N318" s="17"/>
    </row>
    <row r="319" spans="1:14" ht="13.5" customHeight="1" hidden="1" outlineLevel="2">
      <c r="A319" s="66"/>
      <c r="B319" s="2"/>
      <c r="C319" s="4" t="s">
        <v>201</v>
      </c>
      <c r="D319" s="166"/>
      <c r="E319" s="49">
        <v>106.63194</v>
      </c>
      <c r="F319" s="47">
        <v>101.151909</v>
      </c>
      <c r="G319" s="47">
        <v>108.276572</v>
      </c>
      <c r="H319" s="47">
        <v>119.819076</v>
      </c>
      <c r="I319" s="47">
        <v>87.272564</v>
      </c>
      <c r="J319" s="47">
        <v>108.802031</v>
      </c>
      <c r="K319" s="47">
        <v>102.378431</v>
      </c>
      <c r="L319" s="47">
        <v>106.517968</v>
      </c>
      <c r="M319" s="47">
        <v>133.482275</v>
      </c>
      <c r="N319" s="17"/>
    </row>
    <row r="320" spans="1:14" ht="13.5" customHeight="1" hidden="1" outlineLevel="2">
      <c r="A320" s="66"/>
      <c r="B320" s="2"/>
      <c r="C320" s="4" t="s">
        <v>202</v>
      </c>
      <c r="D320" s="166"/>
      <c r="E320" s="49">
        <v>3.55295</v>
      </c>
      <c r="F320" s="47">
        <v>3.056503</v>
      </c>
      <c r="G320" s="47">
        <v>7.348607</v>
      </c>
      <c r="H320" s="47">
        <v>3.660957</v>
      </c>
      <c r="I320" s="47">
        <v>5.149144</v>
      </c>
      <c r="J320" s="47">
        <v>5.101792</v>
      </c>
      <c r="K320" s="47">
        <v>6.004953</v>
      </c>
      <c r="L320" s="47">
        <v>4.351074</v>
      </c>
      <c r="M320" s="47">
        <v>3.360546</v>
      </c>
      <c r="N320" s="17"/>
    </row>
    <row r="321" spans="1:14" ht="13.5" customHeight="1" hidden="1" outlineLevel="2">
      <c r="A321" s="66"/>
      <c r="B321" s="2"/>
      <c r="C321" s="4" t="s">
        <v>203</v>
      </c>
      <c r="D321" s="166"/>
      <c r="E321" s="49">
        <v>225.968026</v>
      </c>
      <c r="F321" s="47">
        <v>214.157681</v>
      </c>
      <c r="G321" s="47">
        <v>208.407996</v>
      </c>
      <c r="H321" s="47">
        <v>195.76086</v>
      </c>
      <c r="I321" s="47">
        <v>190.866429</v>
      </c>
      <c r="J321" s="47">
        <v>151.263016</v>
      </c>
      <c r="K321" s="47">
        <v>137.950629</v>
      </c>
      <c r="L321" s="47">
        <v>51.408539</v>
      </c>
      <c r="M321" s="47">
        <v>81.232982</v>
      </c>
      <c r="N321" s="17"/>
    </row>
    <row r="322" spans="1:14" ht="13.5" customHeight="1" hidden="1" outlineLevel="2">
      <c r="A322" s="66"/>
      <c r="B322" s="2"/>
      <c r="C322" s="36" t="s">
        <v>204</v>
      </c>
      <c r="D322" s="143"/>
      <c r="E322" s="12">
        <f>+SUM(E303:E321)</f>
        <v>3295.6842170000004</v>
      </c>
      <c r="F322" s="25">
        <f aca="true" t="shared" si="11" ref="F322:M322">+SUM(F303:F321)</f>
        <v>3175.395623000001</v>
      </c>
      <c r="G322" s="25">
        <f t="shared" si="11"/>
        <v>3345.5300930000003</v>
      </c>
      <c r="H322" s="25">
        <f t="shared" si="11"/>
        <v>3642.7932779999996</v>
      </c>
      <c r="I322" s="25">
        <f t="shared" si="11"/>
        <v>3754.026724</v>
      </c>
      <c r="J322" s="25">
        <f t="shared" si="11"/>
        <v>3784.411804</v>
      </c>
      <c r="K322" s="25">
        <f t="shared" si="11"/>
        <v>3880.242064000001</v>
      </c>
      <c r="L322" s="25">
        <f t="shared" si="11"/>
        <v>3946.0309669999997</v>
      </c>
      <c r="M322" s="25">
        <f t="shared" si="11"/>
        <v>4300.9967240000005</v>
      </c>
      <c r="N322" s="17"/>
    </row>
    <row r="323" spans="1:14" ht="13.5" customHeight="1" hidden="1" outlineLevel="2">
      <c r="A323" s="66"/>
      <c r="B323" s="2"/>
      <c r="C323" s="4" t="s">
        <v>205</v>
      </c>
      <c r="D323" s="166"/>
      <c r="E323" s="49">
        <v>-2396.819003</v>
      </c>
      <c r="F323" s="47">
        <v>-2571.821817</v>
      </c>
      <c r="G323" s="47">
        <v>-2881.937234</v>
      </c>
      <c r="H323" s="47">
        <v>-3103.29103</v>
      </c>
      <c r="I323" s="47">
        <v>-3064.473819</v>
      </c>
      <c r="J323" s="47">
        <v>-3020.827694</v>
      </c>
      <c r="K323" s="47">
        <v>-3046.762091</v>
      </c>
      <c r="L323" s="47">
        <v>-3482.106023</v>
      </c>
      <c r="M323" s="47">
        <v>-3798.955748</v>
      </c>
      <c r="N323" s="17"/>
    </row>
    <row r="324" spans="1:14" ht="13.5" customHeight="1" hidden="1" outlineLevel="2">
      <c r="A324" s="66"/>
      <c r="B324" s="2"/>
      <c r="C324" s="4" t="s">
        <v>206</v>
      </c>
      <c r="D324" s="166"/>
      <c r="E324" s="49">
        <v>-24.712508</v>
      </c>
      <c r="F324" s="47">
        <v>-27.641624</v>
      </c>
      <c r="G324" s="47">
        <v>-28.750971</v>
      </c>
      <c r="H324" s="47">
        <v>-29.271964</v>
      </c>
      <c r="I324" s="47">
        <v>-29.839493</v>
      </c>
      <c r="J324" s="47">
        <v>-33.222478</v>
      </c>
      <c r="K324" s="47">
        <v>-30.659259</v>
      </c>
      <c r="L324" s="47">
        <v>-36.314185</v>
      </c>
      <c r="M324" s="47">
        <v>-34.149478</v>
      </c>
      <c r="N324" s="17"/>
    </row>
    <row r="325" spans="1:14" ht="13.5" customHeight="1" hidden="1" outlineLevel="2">
      <c r="A325" s="66"/>
      <c r="B325" s="2"/>
      <c r="C325" s="4" t="s">
        <v>207</v>
      </c>
      <c r="D325" s="166"/>
      <c r="E325" s="49">
        <v>-18.163393</v>
      </c>
      <c r="F325" s="47">
        <v>-11.622428</v>
      </c>
      <c r="G325" s="47">
        <v>-10.061751</v>
      </c>
      <c r="H325" s="47">
        <v>-8.494969</v>
      </c>
      <c r="I325" s="47">
        <v>-16.149943</v>
      </c>
      <c r="J325" s="47">
        <v>-16.028039</v>
      </c>
      <c r="K325" s="47">
        <v>-20.406796</v>
      </c>
      <c r="L325" s="47">
        <v>-21.992237</v>
      </c>
      <c r="M325" s="47">
        <v>-23.577041</v>
      </c>
      <c r="N325" s="17"/>
    </row>
    <row r="326" spans="1:14" ht="13.5" customHeight="1" hidden="1" outlineLevel="2">
      <c r="A326" s="66"/>
      <c r="B326" s="2"/>
      <c r="C326" s="4" t="s">
        <v>208</v>
      </c>
      <c r="D326" s="166"/>
      <c r="E326" s="49">
        <v>-12.174527</v>
      </c>
      <c r="F326" s="47">
        <v>-9.20274</v>
      </c>
      <c r="G326" s="47">
        <v>-10.604502</v>
      </c>
      <c r="H326" s="47">
        <v>-12.100142</v>
      </c>
      <c r="I326" s="47">
        <v>-10.44652</v>
      </c>
      <c r="J326" s="47">
        <v>-9.888558</v>
      </c>
      <c r="K326" s="47">
        <v>-9.065301</v>
      </c>
      <c r="L326" s="47">
        <v>-9.804932</v>
      </c>
      <c r="M326" s="47">
        <v>-8.496808</v>
      </c>
      <c r="N326" s="17"/>
    </row>
    <row r="327" spans="1:14" ht="13.5" customHeight="1" hidden="1" outlineLevel="2">
      <c r="A327" s="66"/>
      <c r="B327" s="2"/>
      <c r="C327" s="4" t="s">
        <v>209</v>
      </c>
      <c r="D327" s="166"/>
      <c r="E327" s="49">
        <v>-973.037038</v>
      </c>
      <c r="F327" s="47">
        <v>-1004.514097</v>
      </c>
      <c r="G327" s="47">
        <v>-1023.339119</v>
      </c>
      <c r="H327" s="47">
        <v>-669.833843</v>
      </c>
      <c r="I327" s="47">
        <v>-658.657221</v>
      </c>
      <c r="J327" s="47">
        <v>-673.131387</v>
      </c>
      <c r="K327" s="47">
        <v>-661.328743</v>
      </c>
      <c r="L327" s="47">
        <v>-657.502835</v>
      </c>
      <c r="M327" s="47">
        <v>-668.496324</v>
      </c>
      <c r="N327" s="17"/>
    </row>
    <row r="328" spans="1:14" ht="13.5" customHeight="1" hidden="1" outlineLevel="2">
      <c r="A328" s="66"/>
      <c r="B328" s="2"/>
      <c r="C328" s="4" t="s">
        <v>210</v>
      </c>
      <c r="D328" s="166"/>
      <c r="E328" s="49">
        <v>-166.839868</v>
      </c>
      <c r="F328" s="47">
        <v>-141.749581</v>
      </c>
      <c r="G328" s="47">
        <v>-210.452496</v>
      </c>
      <c r="H328" s="47">
        <v>-210.062964</v>
      </c>
      <c r="I328" s="47">
        <v>-165.342115</v>
      </c>
      <c r="J328" s="47">
        <v>-98.702052</v>
      </c>
      <c r="K328" s="47">
        <v>-115.5491</v>
      </c>
      <c r="L328" s="47">
        <v>-155.87314</v>
      </c>
      <c r="M328" s="47">
        <v>-118.962262</v>
      </c>
      <c r="N328" s="17"/>
    </row>
    <row r="329" spans="1:14" ht="13.5" customHeight="1" hidden="1" outlineLevel="2">
      <c r="A329" s="66"/>
      <c r="B329" s="2"/>
      <c r="C329" s="4" t="s">
        <v>211</v>
      </c>
      <c r="D329" s="166"/>
      <c r="E329" s="49">
        <v>0</v>
      </c>
      <c r="F329" s="47">
        <v>0</v>
      </c>
      <c r="G329" s="47">
        <v>0</v>
      </c>
      <c r="H329" s="47">
        <v>-1.84765</v>
      </c>
      <c r="I329" s="47">
        <v>-2.114273</v>
      </c>
      <c r="J329" s="47">
        <v>-2.186712</v>
      </c>
      <c r="K329" s="47">
        <v>-0.000835</v>
      </c>
      <c r="L329" s="47">
        <v>0</v>
      </c>
      <c r="M329" s="47">
        <v>0</v>
      </c>
      <c r="N329" s="17"/>
    </row>
    <row r="330" spans="1:14" ht="13.5" customHeight="1" hidden="1" outlineLevel="2">
      <c r="A330" s="66"/>
      <c r="B330" s="2"/>
      <c r="C330" s="4" t="s">
        <v>212</v>
      </c>
      <c r="D330" s="166"/>
      <c r="E330" s="49">
        <v>70.308443</v>
      </c>
      <c r="F330" s="47">
        <v>89.78623</v>
      </c>
      <c r="G330" s="47">
        <v>79.119552</v>
      </c>
      <c r="H330" s="47">
        <v>95.394583</v>
      </c>
      <c r="I330" s="47">
        <v>94.915256</v>
      </c>
      <c r="J330" s="47">
        <v>76.788379</v>
      </c>
      <c r="K330" s="47">
        <v>81.799159</v>
      </c>
      <c r="L330" s="47">
        <v>79.836048</v>
      </c>
      <c r="M330" s="47">
        <v>73.955479</v>
      </c>
      <c r="N330" s="17"/>
    </row>
    <row r="331" spans="1:14" ht="13.5" customHeight="1" hidden="1" outlineLevel="2">
      <c r="A331" s="66"/>
      <c r="B331" s="2"/>
      <c r="C331" s="4" t="s">
        <v>213</v>
      </c>
      <c r="D331" s="166"/>
      <c r="E331" s="49">
        <v>140.803078</v>
      </c>
      <c r="F331" s="47">
        <v>114.916913</v>
      </c>
      <c r="G331" s="47">
        <v>91.142481</v>
      </c>
      <c r="H331" s="47">
        <v>103.610473</v>
      </c>
      <c r="I331" s="47">
        <v>127.449596</v>
      </c>
      <c r="J331" s="47">
        <v>142.528313</v>
      </c>
      <c r="K331" s="47">
        <v>136.880916</v>
      </c>
      <c r="L331" s="47">
        <v>126.457576</v>
      </c>
      <c r="M331" s="47">
        <v>156.906149</v>
      </c>
      <c r="N331" s="17"/>
    </row>
    <row r="332" spans="1:14" ht="13.5" customHeight="1" hidden="1" outlineLevel="2">
      <c r="A332" s="66"/>
      <c r="B332" s="2"/>
      <c r="C332" s="4" t="s">
        <v>214</v>
      </c>
      <c r="D332" s="166"/>
      <c r="E332" s="49">
        <v>0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7.2E-05</v>
      </c>
      <c r="M332" s="47">
        <v>0</v>
      </c>
      <c r="N332" s="17"/>
    </row>
    <row r="333" spans="1:14" ht="13.5" customHeight="1" hidden="1" outlineLevel="2">
      <c r="A333" s="66"/>
      <c r="B333" s="2"/>
      <c r="C333" s="4" t="s">
        <v>215</v>
      </c>
      <c r="D333" s="166"/>
      <c r="E333" s="49">
        <v>64.869166</v>
      </c>
      <c r="F333" s="47">
        <v>69.29074</v>
      </c>
      <c r="G333" s="47">
        <v>98.288552</v>
      </c>
      <c r="H333" s="47">
        <v>114.634675</v>
      </c>
      <c r="I333" s="47">
        <v>113.661338</v>
      </c>
      <c r="J333" s="47">
        <v>113.190709</v>
      </c>
      <c r="K333" s="47">
        <v>108.450439</v>
      </c>
      <c r="L333" s="47">
        <v>149.646724</v>
      </c>
      <c r="M333" s="47">
        <v>156.882589</v>
      </c>
      <c r="N333" s="17"/>
    </row>
    <row r="334" spans="1:14" ht="13.5" customHeight="1" hidden="1" outlineLevel="2">
      <c r="A334" s="66"/>
      <c r="B334" s="2"/>
      <c r="C334" s="4" t="s">
        <v>216</v>
      </c>
      <c r="D334" s="166"/>
      <c r="E334" s="49">
        <v>-60.752802</v>
      </c>
      <c r="F334" s="47">
        <v>-81.401522</v>
      </c>
      <c r="G334" s="47">
        <v>-69.554951</v>
      </c>
      <c r="H334" s="47">
        <v>-82.684312</v>
      </c>
      <c r="I334" s="47">
        <v>-79.281975</v>
      </c>
      <c r="J334" s="47">
        <v>-62.200538</v>
      </c>
      <c r="K334" s="47">
        <v>-60.486439</v>
      </c>
      <c r="L334" s="47">
        <v>-56.091157</v>
      </c>
      <c r="M334" s="47">
        <v>-58.919206</v>
      </c>
      <c r="N334" s="17"/>
    </row>
    <row r="335" spans="1:14" ht="13.5" customHeight="1" hidden="1" outlineLevel="2">
      <c r="A335" s="66"/>
      <c r="B335" s="2"/>
      <c r="C335" s="4" t="s">
        <v>217</v>
      </c>
      <c r="D335" s="166"/>
      <c r="E335" s="49">
        <v>-142.190068</v>
      </c>
      <c r="F335" s="47">
        <v>-119.451947</v>
      </c>
      <c r="G335" s="47">
        <v>-89.826772</v>
      </c>
      <c r="H335" s="47">
        <v>-66.75626</v>
      </c>
      <c r="I335" s="47">
        <v>-72.489784</v>
      </c>
      <c r="J335" s="47">
        <v>-68.520779</v>
      </c>
      <c r="K335" s="47">
        <v>-71.267222</v>
      </c>
      <c r="L335" s="47">
        <v>-67.022926</v>
      </c>
      <c r="M335" s="47">
        <v>-86.507137</v>
      </c>
      <c r="N335" s="17"/>
    </row>
    <row r="336" spans="1:14" ht="13.5" customHeight="1" hidden="1" outlineLevel="2">
      <c r="A336" s="66"/>
      <c r="B336" s="2"/>
      <c r="C336" s="4" t="s">
        <v>218</v>
      </c>
      <c r="D336" s="166"/>
      <c r="E336" s="49">
        <v>0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-0.000414</v>
      </c>
      <c r="M336" s="47">
        <v>0</v>
      </c>
      <c r="N336" s="17"/>
    </row>
    <row r="337" spans="1:14" ht="13.5" customHeight="1" hidden="1" outlineLevel="2">
      <c r="A337" s="66"/>
      <c r="B337" s="2"/>
      <c r="C337" s="4" t="s">
        <v>219</v>
      </c>
      <c r="D337" s="166"/>
      <c r="E337" s="49">
        <v>20.20291</v>
      </c>
      <c r="F337" s="47">
        <v>20.5</v>
      </c>
      <c r="G337" s="47">
        <v>50</v>
      </c>
      <c r="H337" s="47">
        <v>56.7</v>
      </c>
      <c r="I337" s="47">
        <v>23.979195</v>
      </c>
      <c r="J337" s="47">
        <v>47.53669</v>
      </c>
      <c r="K337" s="47">
        <v>74</v>
      </c>
      <c r="L337" s="47">
        <v>84.5</v>
      </c>
      <c r="M337" s="47">
        <v>38.2</v>
      </c>
      <c r="N337" s="17"/>
    </row>
    <row r="338" spans="1:14" ht="13.5" customHeight="1" hidden="1" outlineLevel="2">
      <c r="A338" s="66"/>
      <c r="B338" s="2"/>
      <c r="C338" s="4" t="s">
        <v>220</v>
      </c>
      <c r="D338" s="166"/>
      <c r="E338" s="49">
        <v>29.445506</v>
      </c>
      <c r="F338" s="47">
        <v>37.511196</v>
      </c>
      <c r="G338" s="47">
        <v>22.681801</v>
      </c>
      <c r="H338" s="47">
        <v>18.818178</v>
      </c>
      <c r="I338" s="47">
        <v>29.15145</v>
      </c>
      <c r="J338" s="47">
        <v>11.844559</v>
      </c>
      <c r="K338" s="47">
        <v>71.364973</v>
      </c>
      <c r="L338" s="47">
        <v>59.763616</v>
      </c>
      <c r="M338" s="47">
        <v>19.760732</v>
      </c>
      <c r="N338" s="17"/>
    </row>
    <row r="339" spans="1:14" ht="13.5" customHeight="1" hidden="1" outlineLevel="2">
      <c r="A339" s="66"/>
      <c r="B339" s="2"/>
      <c r="C339" s="4" t="s">
        <v>221</v>
      </c>
      <c r="D339" s="166"/>
      <c r="E339" s="49">
        <v>0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17"/>
    </row>
    <row r="340" spans="1:14" ht="13.5" customHeight="1" hidden="1" outlineLevel="2">
      <c r="A340" s="66"/>
      <c r="B340" s="2"/>
      <c r="C340" s="4" t="s">
        <v>222</v>
      </c>
      <c r="D340" s="166"/>
      <c r="E340" s="49">
        <v>-0.688786</v>
      </c>
      <c r="F340" s="47">
        <v>0</v>
      </c>
      <c r="G340" s="47">
        <v>0</v>
      </c>
      <c r="H340" s="47">
        <v>0</v>
      </c>
      <c r="I340" s="47">
        <v>-0.387904</v>
      </c>
      <c r="J340" s="47">
        <v>-4.089994</v>
      </c>
      <c r="K340" s="47">
        <v>-2.341</v>
      </c>
      <c r="L340" s="47">
        <v>-0.07</v>
      </c>
      <c r="M340" s="47">
        <v>-0.05</v>
      </c>
      <c r="N340" s="17"/>
    </row>
    <row r="341" spans="1:14" ht="13.5" customHeight="1" hidden="1" outlineLevel="2">
      <c r="A341" s="66"/>
      <c r="B341" s="2"/>
      <c r="C341" s="4" t="s">
        <v>223</v>
      </c>
      <c r="D341" s="166"/>
      <c r="E341" s="49">
        <v>-474.095591</v>
      </c>
      <c r="F341" s="47">
        <v>-141.756609</v>
      </c>
      <c r="G341" s="47">
        <v>-59.40053</v>
      </c>
      <c r="H341" s="47">
        <v>-38.263838</v>
      </c>
      <c r="I341" s="47">
        <v>-66.493903</v>
      </c>
      <c r="J341" s="47">
        <v>-35.846377</v>
      </c>
      <c r="K341" s="47">
        <v>-124.304179</v>
      </c>
      <c r="L341" s="47">
        <v>-101.386674</v>
      </c>
      <c r="M341" s="47">
        <v>-94.230506</v>
      </c>
      <c r="N341" s="17"/>
    </row>
    <row r="342" spans="1:14" ht="13.5" customHeight="1" hidden="1" outlineLevel="2">
      <c r="A342" s="66"/>
      <c r="B342" s="2"/>
      <c r="C342" s="36" t="s">
        <v>224</v>
      </c>
      <c r="D342" s="143"/>
      <c r="E342" s="12">
        <f>+SUM(E323:E341)</f>
        <v>-3943.844481</v>
      </c>
      <c r="F342" s="25">
        <f aca="true" t="shared" si="12" ref="F342:M342">+SUM(F323:F341)</f>
        <v>-3777.1572860000006</v>
      </c>
      <c r="G342" s="25">
        <f t="shared" si="12"/>
        <v>-4042.6959399999996</v>
      </c>
      <c r="H342" s="25">
        <f t="shared" si="12"/>
        <v>-3833.449063</v>
      </c>
      <c r="I342" s="25">
        <f t="shared" si="12"/>
        <v>-3776.5201150000003</v>
      </c>
      <c r="J342" s="25">
        <f t="shared" si="12"/>
        <v>-3632.755958</v>
      </c>
      <c r="K342" s="25">
        <f t="shared" si="12"/>
        <v>-3669.6754779999997</v>
      </c>
      <c r="L342" s="25">
        <f t="shared" si="12"/>
        <v>-4087.9604869999994</v>
      </c>
      <c r="M342" s="25">
        <f t="shared" si="12"/>
        <v>-4446.639560999999</v>
      </c>
      <c r="N342" s="17"/>
    </row>
    <row r="343" spans="1:14" ht="13.5" customHeight="1" hidden="1" outlineLevel="2">
      <c r="A343" s="66"/>
      <c r="B343" s="2"/>
      <c r="C343" s="36" t="s">
        <v>225</v>
      </c>
      <c r="D343" s="143"/>
      <c r="E343" s="12">
        <v>-648.160263</v>
      </c>
      <c r="F343" s="25">
        <v>-601.761663</v>
      </c>
      <c r="G343" s="29">
        <v>-697.165848</v>
      </c>
      <c r="H343" s="29">
        <v>-190.655783</v>
      </c>
      <c r="I343" s="29">
        <v>-22.493392</v>
      </c>
      <c r="J343" s="29">
        <v>151.655849</v>
      </c>
      <c r="K343" s="29">
        <v>210.566586</v>
      </c>
      <c r="L343" s="29">
        <v>-141.929518</v>
      </c>
      <c r="M343" s="29">
        <v>-145.642836</v>
      </c>
      <c r="N343" s="17"/>
    </row>
    <row r="344" spans="1:14" ht="13.5" customHeight="1" hidden="1" outlineLevel="1">
      <c r="A344" s="66"/>
      <c r="B344" s="5"/>
      <c r="C344" s="32"/>
      <c r="D344" s="172"/>
      <c r="E344" s="173"/>
      <c r="F344" s="173"/>
      <c r="G344" s="174"/>
      <c r="H344" s="174"/>
      <c r="I344" s="174"/>
      <c r="J344" s="174"/>
      <c r="K344" s="174"/>
      <c r="L344" s="174"/>
      <c r="M344" s="174"/>
      <c r="N344" s="33"/>
    </row>
    <row r="345" ht="13.5" customHeight="1" collapsed="1">
      <c r="A345" s="66"/>
    </row>
    <row r="346" spans="2:14" ht="13.5" customHeight="1">
      <c r="B346" s="32"/>
      <c r="C346" s="175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32"/>
    </row>
    <row r="347" spans="2:14" ht="13.5" customHeight="1">
      <c r="B347" s="63"/>
      <c r="C347" s="64" t="s">
        <v>226</v>
      </c>
      <c r="D347" s="198" t="s">
        <v>227</v>
      </c>
      <c r="E347" s="198"/>
      <c r="F347" s="198"/>
      <c r="G347" s="198"/>
      <c r="H347" s="198"/>
      <c r="I347" s="198"/>
      <c r="J347" s="198"/>
      <c r="K347" s="198"/>
      <c r="L347" s="198"/>
      <c r="M347" s="198"/>
      <c r="N347" s="65"/>
    </row>
    <row r="348" spans="2:14" ht="13.5" customHeight="1" hidden="1" outlineLevel="1">
      <c r="B348" s="1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6"/>
    </row>
    <row r="349" spans="2:14" ht="13.5" customHeight="1" hidden="1" outlineLevel="1">
      <c r="B349" s="2"/>
      <c r="C349" s="197" t="str">
        <f>CONCATENATE("Total Net Debt of the Faroese Government",", ",E350," - ",M350)</f>
        <v>Total Net Debt of the Faroese Government, 1999 - 2007</v>
      </c>
      <c r="D349" s="197"/>
      <c r="E349" s="197"/>
      <c r="F349" s="197"/>
      <c r="G349" s="197"/>
      <c r="H349" s="197"/>
      <c r="I349" s="197"/>
      <c r="J349" s="195" t="s">
        <v>228</v>
      </c>
      <c r="K349" s="195"/>
      <c r="L349" s="195"/>
      <c r="M349" s="195"/>
      <c r="N349" s="17"/>
    </row>
    <row r="350" spans="2:14" ht="13.5" customHeight="1" hidden="1" outlineLevel="2">
      <c r="B350" s="2"/>
      <c r="C350" s="199" t="s">
        <v>229</v>
      </c>
      <c r="D350" s="199"/>
      <c r="E350" s="3">
        <v>1999</v>
      </c>
      <c r="F350" s="3">
        <v>2000</v>
      </c>
      <c r="G350" s="3">
        <v>2001</v>
      </c>
      <c r="H350" s="3">
        <v>2002</v>
      </c>
      <c r="I350" s="3">
        <v>2003</v>
      </c>
      <c r="J350" s="3">
        <v>2004</v>
      </c>
      <c r="K350" s="3">
        <v>2005</v>
      </c>
      <c r="L350" s="3">
        <v>2006</v>
      </c>
      <c r="M350" s="3">
        <v>2007</v>
      </c>
      <c r="N350" s="17"/>
    </row>
    <row r="351" spans="2:14" ht="13.5" customHeight="1" hidden="1" outlineLevel="3">
      <c r="B351" s="2"/>
      <c r="C351" s="226" t="s">
        <v>122</v>
      </c>
      <c r="D351" s="226"/>
      <c r="E351" s="19"/>
      <c r="F351" s="20"/>
      <c r="G351" s="20"/>
      <c r="H351" s="20"/>
      <c r="I351" s="20"/>
      <c r="J351" s="20"/>
      <c r="K351" s="20"/>
      <c r="L351" s="20"/>
      <c r="M351" s="20"/>
      <c r="N351" s="17"/>
    </row>
    <row r="352" spans="2:14" ht="13.5" customHeight="1" hidden="1" outlineLevel="3">
      <c r="B352" s="2"/>
      <c r="C352" s="200" t="s">
        <v>230</v>
      </c>
      <c r="D352" s="200"/>
      <c r="E352" s="10">
        <v>1490</v>
      </c>
      <c r="F352" s="22">
        <v>1790</v>
      </c>
      <c r="G352" s="22">
        <v>2321</v>
      </c>
      <c r="H352" s="22">
        <v>2412</v>
      </c>
      <c r="I352" s="22">
        <v>1820</v>
      </c>
      <c r="J352" s="22">
        <v>1472</v>
      </c>
      <c r="K352" s="22">
        <v>1293</v>
      </c>
      <c r="L352" s="22">
        <v>1093</v>
      </c>
      <c r="M352" s="22">
        <v>2465</v>
      </c>
      <c r="N352" s="17"/>
    </row>
    <row r="353" spans="2:14" ht="13.5" customHeight="1" hidden="1" outlineLevel="3">
      <c r="B353" s="2"/>
      <c r="C353" s="200" t="s">
        <v>231</v>
      </c>
      <c r="D353" s="219"/>
      <c r="E353" s="10">
        <v>539</v>
      </c>
      <c r="F353" s="22">
        <v>691</v>
      </c>
      <c r="G353" s="22">
        <v>886</v>
      </c>
      <c r="H353" s="22">
        <v>966</v>
      </c>
      <c r="I353" s="22">
        <v>820</v>
      </c>
      <c r="J353" s="22">
        <v>810</v>
      </c>
      <c r="K353" s="22">
        <v>828</v>
      </c>
      <c r="L353" s="22">
        <v>818</v>
      </c>
      <c r="M353" s="22">
        <v>949</v>
      </c>
      <c r="N353" s="17"/>
    </row>
    <row r="354" spans="2:14" ht="13.5" customHeight="1" hidden="1" outlineLevel="3">
      <c r="B354" s="2"/>
      <c r="C354" s="200" t="s">
        <v>232</v>
      </c>
      <c r="D354" s="225"/>
      <c r="E354" s="10">
        <v>1708</v>
      </c>
      <c r="F354" s="22">
        <v>1867</v>
      </c>
      <c r="G354" s="22">
        <v>2083</v>
      </c>
      <c r="H354" s="22">
        <v>2246</v>
      </c>
      <c r="I354" s="22">
        <v>2263</v>
      </c>
      <c r="J354" s="22">
        <v>2380</v>
      </c>
      <c r="K354" s="22">
        <v>2411</v>
      </c>
      <c r="L354" s="22">
        <v>2048</v>
      </c>
      <c r="M354" s="22">
        <v>1339</v>
      </c>
      <c r="N354" s="17"/>
    </row>
    <row r="355" spans="2:14" ht="13.5" customHeight="1" hidden="1" outlineLevel="3">
      <c r="B355" s="2"/>
      <c r="C355" s="220" t="s">
        <v>233</v>
      </c>
      <c r="D355" s="220"/>
      <c r="E355" s="12">
        <f aca="true" t="shared" si="13" ref="E355:M355">+SUM(E352:E354)</f>
        <v>3737</v>
      </c>
      <c r="F355" s="25">
        <f t="shared" si="13"/>
        <v>4348</v>
      </c>
      <c r="G355" s="25">
        <f t="shared" si="13"/>
        <v>5290</v>
      </c>
      <c r="H355" s="25">
        <f t="shared" si="13"/>
        <v>5624</v>
      </c>
      <c r="I355" s="25">
        <f t="shared" si="13"/>
        <v>4903</v>
      </c>
      <c r="J355" s="25">
        <f t="shared" si="13"/>
        <v>4662</v>
      </c>
      <c r="K355" s="25">
        <f t="shared" si="13"/>
        <v>4532</v>
      </c>
      <c r="L355" s="25">
        <f t="shared" si="13"/>
        <v>3959</v>
      </c>
      <c r="M355" s="25">
        <f t="shared" si="13"/>
        <v>4753</v>
      </c>
      <c r="N355" s="17"/>
    </row>
    <row r="356" spans="2:14" ht="13.5" customHeight="1" hidden="1" outlineLevel="3">
      <c r="B356" s="2"/>
      <c r="C356" s="226" t="s">
        <v>123</v>
      </c>
      <c r="D356" s="226"/>
      <c r="E356" s="26"/>
      <c r="F356" s="27"/>
      <c r="G356" s="27"/>
      <c r="H356" s="27"/>
      <c r="I356" s="27"/>
      <c r="J356" s="27"/>
      <c r="K356" s="27"/>
      <c r="L356" s="27"/>
      <c r="M356" s="27"/>
      <c r="N356" s="17"/>
    </row>
    <row r="357" spans="2:14" ht="13.5" customHeight="1" hidden="1" outlineLevel="3">
      <c r="B357" s="2"/>
      <c r="C357" s="200" t="s">
        <v>234</v>
      </c>
      <c r="D357" s="200"/>
      <c r="E357" s="10">
        <v>4512</v>
      </c>
      <c r="F357" s="22">
        <v>4381</v>
      </c>
      <c r="G357" s="22">
        <v>4243</v>
      </c>
      <c r="H357" s="22">
        <v>4098</v>
      </c>
      <c r="I357" s="22">
        <v>2197</v>
      </c>
      <c r="J357" s="22">
        <v>2118</v>
      </c>
      <c r="K357" s="22">
        <v>500</v>
      </c>
      <c r="L357" s="22">
        <v>500</v>
      </c>
      <c r="M357" s="22">
        <v>500</v>
      </c>
      <c r="N357" s="17"/>
    </row>
    <row r="358" spans="2:14" ht="13.5" customHeight="1" hidden="1" outlineLevel="3">
      <c r="B358" s="2"/>
      <c r="C358" s="200" t="s">
        <v>235</v>
      </c>
      <c r="D358" s="219"/>
      <c r="E358" s="10">
        <v>300</v>
      </c>
      <c r="F358" s="22">
        <v>300</v>
      </c>
      <c r="G358" s="22">
        <v>300</v>
      </c>
      <c r="H358" s="22">
        <v>300</v>
      </c>
      <c r="I358" s="22">
        <v>1504</v>
      </c>
      <c r="J358" s="22">
        <v>1534</v>
      </c>
      <c r="K358" s="22">
        <v>3125</v>
      </c>
      <c r="L358" s="22">
        <v>2225</v>
      </c>
      <c r="M358" s="22">
        <v>2149</v>
      </c>
      <c r="N358" s="17"/>
    </row>
    <row r="359" spans="2:14" ht="13.5" customHeight="1" hidden="1" outlineLevel="3">
      <c r="B359" s="2"/>
      <c r="C359" s="200" t="s">
        <v>236</v>
      </c>
      <c r="D359" s="225"/>
      <c r="E359" s="10">
        <v>508</v>
      </c>
      <c r="F359" s="22">
        <v>508</v>
      </c>
      <c r="G359" s="22">
        <v>625</v>
      </c>
      <c r="H359" s="22">
        <v>726</v>
      </c>
      <c r="I359" s="22">
        <v>683</v>
      </c>
      <c r="J359" s="22">
        <v>483</v>
      </c>
      <c r="K359" s="22">
        <v>584</v>
      </c>
      <c r="L359" s="22">
        <v>592</v>
      </c>
      <c r="M359" s="22">
        <v>718</v>
      </c>
      <c r="N359" s="17"/>
    </row>
    <row r="360" spans="2:14" ht="13.5" customHeight="1" hidden="1" outlineLevel="3">
      <c r="B360" s="2"/>
      <c r="C360" s="220" t="s">
        <v>237</v>
      </c>
      <c r="D360" s="220"/>
      <c r="E360" s="12">
        <f aca="true" t="shared" si="14" ref="E360:M360">+SUM(E357:E359)</f>
        <v>5320</v>
      </c>
      <c r="F360" s="25">
        <f t="shared" si="14"/>
        <v>5189</v>
      </c>
      <c r="G360" s="25">
        <f t="shared" si="14"/>
        <v>5168</v>
      </c>
      <c r="H360" s="25">
        <f t="shared" si="14"/>
        <v>5124</v>
      </c>
      <c r="I360" s="25">
        <f t="shared" si="14"/>
        <v>4384</v>
      </c>
      <c r="J360" s="25">
        <f t="shared" si="14"/>
        <v>4135</v>
      </c>
      <c r="K360" s="25">
        <f t="shared" si="14"/>
        <v>4209</v>
      </c>
      <c r="L360" s="25">
        <f t="shared" si="14"/>
        <v>3317</v>
      </c>
      <c r="M360" s="25">
        <f t="shared" si="14"/>
        <v>3367</v>
      </c>
      <c r="N360" s="17"/>
    </row>
    <row r="361" spans="2:14" ht="13.5" customHeight="1" hidden="1" outlineLevel="3">
      <c r="B361" s="2"/>
      <c r="C361" s="197" t="s">
        <v>238</v>
      </c>
      <c r="D361" s="197"/>
      <c r="E361" s="28">
        <f>+E355-E360</f>
        <v>-1583</v>
      </c>
      <c r="F361" s="29">
        <f aca="true" t="shared" si="15" ref="F361:M361">+F355-F360</f>
        <v>-841</v>
      </c>
      <c r="G361" s="29">
        <f t="shared" si="15"/>
        <v>122</v>
      </c>
      <c r="H361" s="29">
        <f t="shared" si="15"/>
        <v>500</v>
      </c>
      <c r="I361" s="29">
        <f t="shared" si="15"/>
        <v>519</v>
      </c>
      <c r="J361" s="29">
        <f t="shared" si="15"/>
        <v>527</v>
      </c>
      <c r="K361" s="29">
        <f t="shared" si="15"/>
        <v>323</v>
      </c>
      <c r="L361" s="29">
        <f t="shared" si="15"/>
        <v>642</v>
      </c>
      <c r="M361" s="29">
        <f t="shared" si="15"/>
        <v>1386</v>
      </c>
      <c r="N361" s="17"/>
    </row>
    <row r="362" spans="2:14" ht="13.5" customHeight="1" hidden="1" outlineLevel="3">
      <c r="B362" s="2"/>
      <c r="C362" s="223" t="s">
        <v>239</v>
      </c>
      <c r="D362" s="224"/>
      <c r="E362" s="30">
        <v>-0.20460126664081685</v>
      </c>
      <c r="F362" s="31">
        <v>-0.09799580517361921</v>
      </c>
      <c r="G362" s="31">
        <v>0.012695109261186265</v>
      </c>
      <c r="H362" s="31">
        <v>0.04992012779552716</v>
      </c>
      <c r="I362" s="31">
        <v>0.052556962025316456</v>
      </c>
      <c r="J362" s="31">
        <v>0.052250644457664086</v>
      </c>
      <c r="K362" s="31">
        <v>0.031090576571373568</v>
      </c>
      <c r="L362" s="31">
        <v>0.05404495327889553</v>
      </c>
      <c r="M362" s="99" t="s">
        <v>19</v>
      </c>
      <c r="N362" s="17"/>
    </row>
    <row r="363" spans="2:14" ht="13.5" customHeight="1" hidden="1" outlineLevel="1">
      <c r="B363" s="5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3"/>
    </row>
    <row r="364" ht="13.5" customHeight="1" collapsed="1"/>
    <row r="365" spans="2:14" s="177" customFormat="1" ht="13.5" customHeight="1">
      <c r="B365" s="176"/>
      <c r="C365" s="175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176"/>
    </row>
    <row r="366" spans="2:14" ht="13.5" customHeight="1">
      <c r="B366" s="63"/>
      <c r="C366" s="64" t="s">
        <v>240</v>
      </c>
      <c r="D366" s="198" t="s">
        <v>241</v>
      </c>
      <c r="E366" s="198"/>
      <c r="F366" s="198"/>
      <c r="G366" s="198"/>
      <c r="H366" s="198"/>
      <c r="I366" s="198"/>
      <c r="J366" s="198"/>
      <c r="K366" s="198"/>
      <c r="L366" s="198"/>
      <c r="M366" s="198"/>
      <c r="N366" s="65"/>
    </row>
    <row r="367" spans="2:14" ht="13.5" customHeight="1" hidden="1" outlineLevel="1">
      <c r="B367" s="2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7"/>
    </row>
    <row r="368" spans="2:14" ht="13.5" customHeight="1" hidden="1" outlineLevel="1">
      <c r="B368" s="2"/>
      <c r="C368" s="197" t="str">
        <f>CONCATENATE("Guaranteed Debt distributed on Borrowing Groups",", ",E369," - ",M369)</f>
        <v>Guaranteed Debt distributed on Borrowing Groups, 1999 - 2007</v>
      </c>
      <c r="D368" s="197"/>
      <c r="E368" s="197"/>
      <c r="F368" s="197"/>
      <c r="G368" s="197"/>
      <c r="H368" s="197"/>
      <c r="I368" s="197"/>
      <c r="J368" s="195" t="s">
        <v>242</v>
      </c>
      <c r="K368" s="195"/>
      <c r="L368" s="195"/>
      <c r="M368" s="195"/>
      <c r="N368" s="17"/>
    </row>
    <row r="369" spans="1:14" ht="13.5" customHeight="1" hidden="1" outlineLevel="2">
      <c r="A369" s="66"/>
      <c r="B369" s="2"/>
      <c r="C369" s="199" t="s">
        <v>243</v>
      </c>
      <c r="D369" s="199"/>
      <c r="E369" s="93">
        <v>1999</v>
      </c>
      <c r="F369" s="3">
        <v>2000</v>
      </c>
      <c r="G369" s="3">
        <v>2001</v>
      </c>
      <c r="H369" s="3">
        <v>2002</v>
      </c>
      <c r="I369" s="3">
        <v>2003</v>
      </c>
      <c r="J369" s="3">
        <v>2004</v>
      </c>
      <c r="K369" s="3">
        <v>2005</v>
      </c>
      <c r="L369" s="3">
        <v>2006</v>
      </c>
      <c r="M369" s="3">
        <v>2007</v>
      </c>
      <c r="N369" s="17"/>
    </row>
    <row r="370" spans="1:14" ht="13.5" customHeight="1" hidden="1" outlineLevel="2">
      <c r="A370" s="66"/>
      <c r="B370" s="2"/>
      <c r="C370" s="178" t="s">
        <v>244</v>
      </c>
      <c r="D370" s="6"/>
      <c r="E370" s="49">
        <v>29880</v>
      </c>
      <c r="F370" s="47">
        <v>18893</v>
      </c>
      <c r="G370" s="47">
        <v>10152</v>
      </c>
      <c r="H370" s="47">
        <v>2886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17"/>
    </row>
    <row r="371" spans="1:14" ht="13.5" customHeight="1" hidden="1" outlineLevel="2">
      <c r="A371" s="66"/>
      <c r="B371" s="2"/>
      <c r="C371" s="179" t="s">
        <v>245</v>
      </c>
      <c r="D371" s="180"/>
      <c r="E371" s="49">
        <v>38738.974</v>
      </c>
      <c r="F371" s="47">
        <v>36479</v>
      </c>
      <c r="G371" s="47">
        <v>30948</v>
      </c>
      <c r="H371" s="47">
        <v>15611</v>
      </c>
      <c r="I371" s="47">
        <v>6797.336</v>
      </c>
      <c r="J371" s="47">
        <v>714</v>
      </c>
      <c r="K371" s="47">
        <v>0</v>
      </c>
      <c r="L371" s="47">
        <v>0</v>
      </c>
      <c r="M371" s="47">
        <v>0</v>
      </c>
      <c r="N371" s="17"/>
    </row>
    <row r="372" spans="1:14" ht="13.5" customHeight="1" hidden="1" outlineLevel="2">
      <c r="A372" s="66"/>
      <c r="B372" s="2"/>
      <c r="C372" s="178" t="s">
        <v>246</v>
      </c>
      <c r="D372" s="6"/>
      <c r="E372" s="49">
        <v>0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17"/>
    </row>
    <row r="373" spans="1:14" ht="13.5" customHeight="1" hidden="1" outlineLevel="2">
      <c r="A373" s="66"/>
      <c r="B373" s="2"/>
      <c r="C373" s="178" t="s">
        <v>247</v>
      </c>
      <c r="D373" s="6"/>
      <c r="E373" s="49">
        <v>178869</v>
      </c>
      <c r="F373" s="47">
        <v>156954</v>
      </c>
      <c r="G373" s="47">
        <v>142254</v>
      </c>
      <c r="H373" s="47">
        <v>124704</v>
      </c>
      <c r="I373" s="47">
        <v>109328.80387999999</v>
      </c>
      <c r="J373" s="47">
        <v>94894</v>
      </c>
      <c r="K373" s="47">
        <v>80689</v>
      </c>
      <c r="L373" s="47">
        <v>58735</v>
      </c>
      <c r="M373" s="47">
        <v>25900</v>
      </c>
      <c r="N373" s="17"/>
    </row>
    <row r="374" spans="1:14" ht="13.5" customHeight="1" hidden="1" outlineLevel="2">
      <c r="A374" s="66"/>
      <c r="B374" s="2"/>
      <c r="C374" s="178" t="s">
        <v>248</v>
      </c>
      <c r="D374" s="6"/>
      <c r="E374" s="181">
        <v>27273</v>
      </c>
      <c r="F374" s="182">
        <v>22078</v>
      </c>
      <c r="G374" s="182">
        <v>16883</v>
      </c>
      <c r="H374" s="182">
        <v>11688</v>
      </c>
      <c r="I374" s="182">
        <v>6493.507</v>
      </c>
      <c r="J374" s="182">
        <v>1299</v>
      </c>
      <c r="K374" s="47">
        <v>0</v>
      </c>
      <c r="L374" s="47">
        <v>0</v>
      </c>
      <c r="M374" s="47">
        <v>0</v>
      </c>
      <c r="N374" s="17"/>
    </row>
    <row r="375" spans="1:14" ht="13.5" customHeight="1" hidden="1" outlineLevel="2">
      <c r="A375" s="66"/>
      <c r="B375" s="2"/>
      <c r="C375" s="183" t="s">
        <v>249</v>
      </c>
      <c r="D375" s="56"/>
      <c r="E375" s="12">
        <v>274760.974</v>
      </c>
      <c r="F375" s="25">
        <v>234404</v>
      </c>
      <c r="G375" s="25">
        <v>200237</v>
      </c>
      <c r="H375" s="25">
        <v>154889</v>
      </c>
      <c r="I375" s="25">
        <v>122619.64687999999</v>
      </c>
      <c r="J375" s="25">
        <v>96907</v>
      </c>
      <c r="K375" s="25">
        <v>80689</v>
      </c>
      <c r="L375" s="25">
        <v>58735</v>
      </c>
      <c r="M375" s="25">
        <v>25900</v>
      </c>
      <c r="N375" s="17"/>
    </row>
    <row r="376" spans="1:14" ht="13.5" customHeight="1" hidden="1" outlineLevel="2">
      <c r="A376" s="66"/>
      <c r="B376" s="2"/>
      <c r="C376" s="178" t="s">
        <v>250</v>
      </c>
      <c r="D376" s="4"/>
      <c r="E376" s="181">
        <v>5642</v>
      </c>
      <c r="F376" s="47">
        <v>4250</v>
      </c>
      <c r="G376" s="47">
        <v>3342</v>
      </c>
      <c r="H376" s="47">
        <v>1728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17"/>
    </row>
    <row r="377" spans="1:14" ht="13.5" customHeight="1" hidden="1" outlineLevel="2">
      <c r="A377" s="66"/>
      <c r="B377" s="2"/>
      <c r="C377" s="178" t="s">
        <v>137</v>
      </c>
      <c r="D377" s="4"/>
      <c r="E377" s="49">
        <v>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17"/>
    </row>
    <row r="378" spans="1:14" ht="13.5" customHeight="1" hidden="1" outlineLevel="2">
      <c r="A378" s="66"/>
      <c r="B378" s="2"/>
      <c r="C378" s="178" t="s">
        <v>251</v>
      </c>
      <c r="D378" s="4"/>
      <c r="E378" s="181">
        <v>4403</v>
      </c>
      <c r="F378" s="182">
        <v>2867</v>
      </c>
      <c r="G378" s="182">
        <v>0</v>
      </c>
      <c r="H378" s="182">
        <v>0</v>
      </c>
      <c r="I378" s="182">
        <v>0</v>
      </c>
      <c r="J378" s="182">
        <v>0</v>
      </c>
      <c r="K378" s="182">
        <v>0</v>
      </c>
      <c r="L378" s="47">
        <v>0</v>
      </c>
      <c r="M378" s="47">
        <v>0</v>
      </c>
      <c r="N378" s="17"/>
    </row>
    <row r="379" spans="1:14" ht="13.5" customHeight="1" hidden="1" outlineLevel="2">
      <c r="A379" s="66"/>
      <c r="B379" s="2"/>
      <c r="C379" s="183" t="s">
        <v>252</v>
      </c>
      <c r="D379" s="34"/>
      <c r="E379" s="12">
        <v>10045</v>
      </c>
      <c r="F379" s="25">
        <v>7117</v>
      </c>
      <c r="G379" s="25">
        <v>3342</v>
      </c>
      <c r="H379" s="25">
        <v>1728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17"/>
    </row>
    <row r="380" spans="1:14" ht="13.5" customHeight="1" hidden="1" outlineLevel="2">
      <c r="A380" s="66"/>
      <c r="B380" s="2"/>
      <c r="C380" s="184" t="s">
        <v>253</v>
      </c>
      <c r="D380" s="35"/>
      <c r="E380" s="28">
        <f aca="true" t="shared" si="16" ref="E380:M380">+E375+E379</f>
        <v>284805.974</v>
      </c>
      <c r="F380" s="29">
        <f t="shared" si="16"/>
        <v>241521</v>
      </c>
      <c r="G380" s="29">
        <f t="shared" si="16"/>
        <v>203579</v>
      </c>
      <c r="H380" s="29">
        <f t="shared" si="16"/>
        <v>156617</v>
      </c>
      <c r="I380" s="29">
        <f t="shared" si="16"/>
        <v>122619.64687999999</v>
      </c>
      <c r="J380" s="29">
        <f t="shared" si="16"/>
        <v>96907</v>
      </c>
      <c r="K380" s="29">
        <f t="shared" si="16"/>
        <v>80689</v>
      </c>
      <c r="L380" s="29">
        <f t="shared" si="16"/>
        <v>58735</v>
      </c>
      <c r="M380" s="29">
        <f t="shared" si="16"/>
        <v>25900</v>
      </c>
      <c r="N380" s="17"/>
    </row>
    <row r="381" spans="1:14" ht="13.5" customHeight="1" hidden="1" outlineLevel="1">
      <c r="A381" s="66"/>
      <c r="B381" s="5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3"/>
    </row>
    <row r="382" spans="2:14" ht="13.5" customHeight="1" collapsed="1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2:14" ht="13.5" customHeight="1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2:14" ht="13.5" customHeight="1">
      <c r="B384" s="63"/>
      <c r="C384" s="64" t="s">
        <v>254</v>
      </c>
      <c r="D384" s="198" t="s">
        <v>255</v>
      </c>
      <c r="E384" s="198"/>
      <c r="F384" s="198"/>
      <c r="G384" s="198"/>
      <c r="H384" s="198"/>
      <c r="I384" s="198"/>
      <c r="J384" s="198"/>
      <c r="K384" s="198"/>
      <c r="L384" s="198"/>
      <c r="M384" s="198"/>
      <c r="N384" s="65"/>
    </row>
    <row r="385" spans="2:14" ht="13.5" customHeight="1" hidden="1" outlineLevel="1">
      <c r="B385" s="1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6"/>
    </row>
    <row r="386" spans="1:14" ht="13.5" customHeight="1" hidden="1" outlineLevel="1">
      <c r="A386" s="66"/>
      <c r="B386" s="2"/>
      <c r="C386" s="197" t="str">
        <f>CONCATENATE("Total Catches by Species (weight)",", ",E387," - ",M387)</f>
        <v>Total Catches by Species (weight), 1999 - 2007</v>
      </c>
      <c r="D386" s="197"/>
      <c r="E386" s="197"/>
      <c r="F386" s="197"/>
      <c r="G386" s="197"/>
      <c r="H386" s="197"/>
      <c r="I386" s="195" t="s">
        <v>256</v>
      </c>
      <c r="J386" s="195"/>
      <c r="K386" s="195"/>
      <c r="L386" s="195"/>
      <c r="M386" s="195"/>
      <c r="N386" s="17"/>
    </row>
    <row r="387" spans="1:14" ht="13.5" customHeight="1" hidden="1" outlineLevel="2">
      <c r="A387" s="66"/>
      <c r="B387" s="2"/>
      <c r="C387" s="35" t="s">
        <v>257</v>
      </c>
      <c r="D387" s="3"/>
      <c r="E387" s="93">
        <v>1999</v>
      </c>
      <c r="F387" s="3">
        <v>2000</v>
      </c>
      <c r="G387" s="3">
        <v>2001</v>
      </c>
      <c r="H387" s="3">
        <v>2002</v>
      </c>
      <c r="I387" s="3">
        <v>2003</v>
      </c>
      <c r="J387" s="3">
        <v>2004</v>
      </c>
      <c r="K387" s="3">
        <v>2005</v>
      </c>
      <c r="L387" s="3">
        <v>2006</v>
      </c>
      <c r="M387" s="3">
        <v>2007</v>
      </c>
      <c r="N387" s="17"/>
    </row>
    <row r="388" spans="1:14" ht="13.5" customHeight="1" hidden="1" outlineLevel="2">
      <c r="A388" s="66"/>
      <c r="B388" s="2"/>
      <c r="C388" s="4" t="s">
        <v>88</v>
      </c>
      <c r="D388" s="166"/>
      <c r="E388" s="49">
        <v>19361.5</v>
      </c>
      <c r="F388" s="47">
        <v>22403.6</v>
      </c>
      <c r="G388" s="47">
        <v>27672</v>
      </c>
      <c r="H388" s="47">
        <v>38443.3</v>
      </c>
      <c r="I388" s="47">
        <v>37334.2</v>
      </c>
      <c r="J388" s="47">
        <v>25281.6</v>
      </c>
      <c r="K388" s="47">
        <v>18879.4</v>
      </c>
      <c r="L388" s="47">
        <v>13599.3</v>
      </c>
      <c r="M388" s="47">
        <v>12828.8</v>
      </c>
      <c r="N388" s="17"/>
    </row>
    <row r="389" spans="1:14" ht="13.5" customHeight="1" hidden="1" outlineLevel="2">
      <c r="A389" s="66"/>
      <c r="B389" s="2"/>
      <c r="C389" s="4" t="s">
        <v>89</v>
      </c>
      <c r="D389" s="166"/>
      <c r="E389" s="49">
        <v>16825</v>
      </c>
      <c r="F389" s="47">
        <v>14926.1</v>
      </c>
      <c r="G389" s="47">
        <v>14814.9</v>
      </c>
      <c r="H389" s="47">
        <v>23855.9</v>
      </c>
      <c r="I389" s="47">
        <v>24565</v>
      </c>
      <c r="J389" s="47">
        <v>22355.7</v>
      </c>
      <c r="K389" s="47">
        <v>19976.6</v>
      </c>
      <c r="L389" s="47">
        <v>16573.8</v>
      </c>
      <c r="M389" s="47">
        <v>12869.6</v>
      </c>
      <c r="N389" s="17"/>
    </row>
    <row r="390" spans="1:14" ht="13.5" customHeight="1" hidden="1" outlineLevel="2">
      <c r="A390" s="66"/>
      <c r="B390" s="2"/>
      <c r="C390" s="4" t="s">
        <v>258</v>
      </c>
      <c r="D390" s="166"/>
      <c r="E390" s="49">
        <v>2446</v>
      </c>
      <c r="F390" s="47">
        <v>2457.4</v>
      </c>
      <c r="G390" s="47">
        <v>2763.7</v>
      </c>
      <c r="H390" s="47">
        <v>2181.7</v>
      </c>
      <c r="I390" s="47">
        <v>2076.1</v>
      </c>
      <c r="J390" s="47">
        <v>2687.6</v>
      </c>
      <c r="K390" s="47">
        <v>2578.1</v>
      </c>
      <c r="L390" s="47">
        <v>3332.3</v>
      </c>
      <c r="M390" s="47">
        <v>3107.3</v>
      </c>
      <c r="N390" s="17"/>
    </row>
    <row r="391" spans="1:14" ht="13.5" customHeight="1" hidden="1" outlineLevel="2">
      <c r="A391" s="66"/>
      <c r="B391" s="2"/>
      <c r="C391" s="4" t="s">
        <v>259</v>
      </c>
      <c r="D391" s="166"/>
      <c r="E391" s="49">
        <v>2699.2</v>
      </c>
      <c r="F391" s="47">
        <v>2318.1</v>
      </c>
      <c r="G391" s="47">
        <v>2509.7</v>
      </c>
      <c r="H391" s="47">
        <v>2143.7</v>
      </c>
      <c r="I391" s="47">
        <v>2900.9</v>
      </c>
      <c r="J391" s="47">
        <v>3857.6</v>
      </c>
      <c r="K391" s="47">
        <v>3729</v>
      </c>
      <c r="L391" s="47">
        <v>4198.9</v>
      </c>
      <c r="M391" s="47">
        <v>3613.1</v>
      </c>
      <c r="N391" s="17"/>
    </row>
    <row r="392" spans="1:14" ht="13.5" customHeight="1" hidden="1" outlineLevel="2">
      <c r="A392" s="66"/>
      <c r="B392" s="2"/>
      <c r="C392" s="4" t="s">
        <v>260</v>
      </c>
      <c r="D392" s="166"/>
      <c r="E392" s="49">
        <v>30811.1</v>
      </c>
      <c r="F392" s="47">
        <v>35092.7</v>
      </c>
      <c r="G392" s="47">
        <v>44792.4</v>
      </c>
      <c r="H392" s="47">
        <v>50758.1</v>
      </c>
      <c r="I392" s="47">
        <v>42520.8</v>
      </c>
      <c r="J392" s="47">
        <v>42518.4</v>
      </c>
      <c r="K392" s="47">
        <v>62076.8</v>
      </c>
      <c r="L392" s="47">
        <v>60117.6</v>
      </c>
      <c r="M392" s="47">
        <v>55326.2</v>
      </c>
      <c r="N392" s="17"/>
    </row>
    <row r="393" spans="1:14" ht="13.5" customHeight="1" hidden="1" outlineLevel="2">
      <c r="A393" s="66"/>
      <c r="B393" s="2"/>
      <c r="C393" s="4" t="s">
        <v>261</v>
      </c>
      <c r="D393" s="166"/>
      <c r="E393" s="49">
        <v>1581.8</v>
      </c>
      <c r="F393" s="47">
        <v>1601.9</v>
      </c>
      <c r="G393" s="47">
        <v>1299</v>
      </c>
      <c r="H393" s="47">
        <v>1027.7</v>
      </c>
      <c r="I393" s="47">
        <v>640.7</v>
      </c>
      <c r="J393" s="47">
        <v>1195.9</v>
      </c>
      <c r="K393" s="47">
        <v>1538.5</v>
      </c>
      <c r="L393" s="47">
        <v>1550.7</v>
      </c>
      <c r="M393" s="47">
        <v>1492.6</v>
      </c>
      <c r="N393" s="17"/>
    </row>
    <row r="394" spans="1:14" ht="13.5" customHeight="1" hidden="1" outlineLevel="2">
      <c r="A394" s="66"/>
      <c r="B394" s="2"/>
      <c r="C394" s="4" t="s">
        <v>262</v>
      </c>
      <c r="D394" s="166"/>
      <c r="E394" s="49">
        <v>7010.6</v>
      </c>
      <c r="F394" s="47">
        <v>5966</v>
      </c>
      <c r="G394" s="47">
        <v>5491.9</v>
      </c>
      <c r="H394" s="47">
        <v>3632.1</v>
      </c>
      <c r="I394" s="47">
        <v>2927.6</v>
      </c>
      <c r="J394" s="47">
        <v>4721.1</v>
      </c>
      <c r="K394" s="47">
        <v>2965.7</v>
      </c>
      <c r="L394" s="47">
        <v>4757.6</v>
      </c>
      <c r="M394" s="47">
        <v>2417.6</v>
      </c>
      <c r="N394" s="17"/>
    </row>
    <row r="395" spans="1:14" ht="13.5" customHeight="1" hidden="1" outlineLevel="2">
      <c r="A395" s="66"/>
      <c r="B395" s="2"/>
      <c r="C395" s="4" t="s">
        <v>263</v>
      </c>
      <c r="D395" s="166"/>
      <c r="E395" s="49">
        <v>253.8</v>
      </c>
      <c r="F395" s="47">
        <v>270.7</v>
      </c>
      <c r="G395" s="47">
        <v>278.5</v>
      </c>
      <c r="H395" s="47">
        <v>262.9</v>
      </c>
      <c r="I395" s="47">
        <v>461.4</v>
      </c>
      <c r="J395" s="47">
        <v>447.4</v>
      </c>
      <c r="K395" s="47">
        <v>289.8</v>
      </c>
      <c r="L395" s="47">
        <v>278.2</v>
      </c>
      <c r="M395" s="47">
        <v>226.7</v>
      </c>
      <c r="N395" s="17"/>
    </row>
    <row r="396" spans="1:14" ht="13.5" customHeight="1" hidden="1" outlineLevel="2">
      <c r="A396" s="66"/>
      <c r="B396" s="2"/>
      <c r="C396" s="4" t="s">
        <v>264</v>
      </c>
      <c r="D396" s="166"/>
      <c r="E396" s="49">
        <v>1916.1</v>
      </c>
      <c r="F396" s="47">
        <v>1536.7</v>
      </c>
      <c r="G396" s="47">
        <v>1576.1</v>
      </c>
      <c r="H396" s="47">
        <v>969.4</v>
      </c>
      <c r="I396" s="47">
        <v>2083.9</v>
      </c>
      <c r="J396" s="47">
        <v>1311.1</v>
      </c>
      <c r="K396" s="47">
        <v>1429.2</v>
      </c>
      <c r="L396" s="47">
        <v>1700.3</v>
      </c>
      <c r="M396" s="47">
        <v>1630.4</v>
      </c>
      <c r="N396" s="17"/>
    </row>
    <row r="397" spans="1:14" ht="13.5" customHeight="1" hidden="1" outlineLevel="2">
      <c r="A397" s="66"/>
      <c r="B397" s="2"/>
      <c r="C397" s="4" t="s">
        <v>265</v>
      </c>
      <c r="D397" s="166"/>
      <c r="E397" s="49">
        <v>109.4</v>
      </c>
      <c r="F397" s="47">
        <v>111.2</v>
      </c>
      <c r="G397" s="47">
        <v>89.8</v>
      </c>
      <c r="H397" s="47">
        <v>59.4</v>
      </c>
      <c r="I397" s="47">
        <v>87.7</v>
      </c>
      <c r="J397" s="47">
        <v>115.6</v>
      </c>
      <c r="K397" s="47">
        <v>170.5</v>
      </c>
      <c r="L397" s="47">
        <v>134.5</v>
      </c>
      <c r="M397" s="47">
        <v>179.9</v>
      </c>
      <c r="N397" s="17"/>
    </row>
    <row r="398" spans="1:14" ht="13.5" customHeight="1" hidden="1" outlineLevel="2">
      <c r="A398" s="66"/>
      <c r="B398" s="2"/>
      <c r="C398" s="36" t="s">
        <v>266</v>
      </c>
      <c r="D398" s="143"/>
      <c r="E398" s="12">
        <v>83014.1</v>
      </c>
      <c r="F398" s="25">
        <v>86684.3</v>
      </c>
      <c r="G398" s="25">
        <v>101288</v>
      </c>
      <c r="H398" s="25">
        <v>123334.6</v>
      </c>
      <c r="I398" s="25">
        <v>115598.4</v>
      </c>
      <c r="J398" s="25">
        <v>104492.3</v>
      </c>
      <c r="K398" s="25">
        <v>113634.5</v>
      </c>
      <c r="L398" s="25">
        <v>106242</v>
      </c>
      <c r="M398" s="25">
        <v>93692.1</v>
      </c>
      <c r="N398" s="17"/>
    </row>
    <row r="399" spans="1:14" ht="13.5" customHeight="1" hidden="1" outlineLevel="2">
      <c r="A399" s="66"/>
      <c r="B399" s="2"/>
      <c r="C399" s="4" t="s">
        <v>267</v>
      </c>
      <c r="D399" s="166"/>
      <c r="E399" s="49">
        <v>403.5</v>
      </c>
      <c r="F399" s="47">
        <v>337.8</v>
      </c>
      <c r="G399" s="47">
        <v>245.2</v>
      </c>
      <c r="H399" s="47">
        <v>371.5</v>
      </c>
      <c r="I399" s="47">
        <v>347.1</v>
      </c>
      <c r="J399" s="47">
        <v>461.7</v>
      </c>
      <c r="K399" s="47">
        <v>430.2</v>
      </c>
      <c r="L399" s="47">
        <v>405.2</v>
      </c>
      <c r="M399" s="47">
        <v>361.7</v>
      </c>
      <c r="N399" s="17"/>
    </row>
    <row r="400" spans="1:14" ht="13.5" customHeight="1" hidden="1" outlineLevel="2">
      <c r="A400" s="66"/>
      <c r="B400" s="2"/>
      <c r="C400" s="4" t="s">
        <v>268</v>
      </c>
      <c r="D400" s="166"/>
      <c r="E400" s="49">
        <v>390.4</v>
      </c>
      <c r="F400" s="47">
        <v>382.6</v>
      </c>
      <c r="G400" s="47">
        <v>693.1</v>
      </c>
      <c r="H400" s="47">
        <v>1182.7</v>
      </c>
      <c r="I400" s="47">
        <v>1001.5</v>
      </c>
      <c r="J400" s="47">
        <v>841.2</v>
      </c>
      <c r="K400" s="47">
        <v>606.8</v>
      </c>
      <c r="L400" s="47">
        <v>707.1</v>
      </c>
      <c r="M400" s="47">
        <v>593.1</v>
      </c>
      <c r="N400" s="17"/>
    </row>
    <row r="401" spans="1:14" ht="13.5" customHeight="1" hidden="1" outlineLevel="2">
      <c r="A401" s="66"/>
      <c r="B401" s="2"/>
      <c r="C401" s="4" t="s">
        <v>269</v>
      </c>
      <c r="D401" s="166"/>
      <c r="E401" s="49">
        <v>293.1</v>
      </c>
      <c r="F401" s="47">
        <v>257.5</v>
      </c>
      <c r="G401" s="47">
        <v>250.4</v>
      </c>
      <c r="H401" s="47">
        <v>421.5</v>
      </c>
      <c r="I401" s="47">
        <v>425</v>
      </c>
      <c r="J401" s="47">
        <v>445.1</v>
      </c>
      <c r="K401" s="47">
        <v>375.3</v>
      </c>
      <c r="L401" s="47">
        <v>365.1</v>
      </c>
      <c r="M401" s="47">
        <v>293.5</v>
      </c>
      <c r="N401" s="17"/>
    </row>
    <row r="402" spans="1:14" ht="13.5" customHeight="1" hidden="1" outlineLevel="2">
      <c r="A402" s="66"/>
      <c r="B402" s="2"/>
      <c r="C402" s="4" t="s">
        <v>270</v>
      </c>
      <c r="D402" s="166"/>
      <c r="E402" s="49">
        <v>163</v>
      </c>
      <c r="F402" s="47">
        <v>124.5</v>
      </c>
      <c r="G402" s="47">
        <v>92.8</v>
      </c>
      <c r="H402" s="47">
        <v>33.1</v>
      </c>
      <c r="I402" s="47">
        <v>106.1</v>
      </c>
      <c r="J402" s="47">
        <v>309.9</v>
      </c>
      <c r="K402" s="47">
        <v>304</v>
      </c>
      <c r="L402" s="47">
        <v>263.7</v>
      </c>
      <c r="M402" s="47">
        <v>203.4</v>
      </c>
      <c r="N402" s="17"/>
    </row>
    <row r="403" spans="1:14" ht="13.5" customHeight="1" hidden="1" outlineLevel="2">
      <c r="A403" s="66"/>
      <c r="B403" s="2"/>
      <c r="C403" s="4" t="s">
        <v>271</v>
      </c>
      <c r="D403" s="166"/>
      <c r="E403" s="49">
        <v>2322.1</v>
      </c>
      <c r="F403" s="47">
        <v>2196.1</v>
      </c>
      <c r="G403" s="47">
        <v>2054.3</v>
      </c>
      <c r="H403" s="47">
        <v>1860.6</v>
      </c>
      <c r="I403" s="47">
        <v>2345.8</v>
      </c>
      <c r="J403" s="47">
        <v>3322.8</v>
      </c>
      <c r="K403" s="47">
        <v>4239.9</v>
      </c>
      <c r="L403" s="47">
        <v>4343.9</v>
      </c>
      <c r="M403" s="47">
        <v>3413.1</v>
      </c>
      <c r="N403" s="17"/>
    </row>
    <row r="404" spans="1:14" ht="13.5" customHeight="1" hidden="1" outlineLevel="2">
      <c r="A404" s="66"/>
      <c r="B404" s="2"/>
      <c r="C404" s="4" t="s">
        <v>272</v>
      </c>
      <c r="D404" s="166"/>
      <c r="E404" s="49">
        <v>3498.8</v>
      </c>
      <c r="F404" s="47">
        <v>4462.6</v>
      </c>
      <c r="G404" s="47">
        <v>3469.2</v>
      </c>
      <c r="H404" s="47">
        <v>2163.5</v>
      </c>
      <c r="I404" s="47">
        <v>2199.2</v>
      </c>
      <c r="J404" s="47">
        <v>1873.8</v>
      </c>
      <c r="K404" s="47">
        <v>1212.4</v>
      </c>
      <c r="L404" s="47">
        <v>901</v>
      </c>
      <c r="M404" s="47">
        <v>1215.6</v>
      </c>
      <c r="N404" s="17"/>
    </row>
    <row r="405" spans="1:14" ht="13.5" customHeight="1" hidden="1" outlineLevel="2">
      <c r="A405" s="66"/>
      <c r="B405" s="2"/>
      <c r="C405" s="4" t="s">
        <v>273</v>
      </c>
      <c r="D405" s="166"/>
      <c r="E405" s="49">
        <v>30.9</v>
      </c>
      <c r="F405" s="47">
        <v>27.4</v>
      </c>
      <c r="G405" s="47">
        <v>48.2</v>
      </c>
      <c r="H405" s="47">
        <v>16.5</v>
      </c>
      <c r="I405" s="47">
        <v>23.9</v>
      </c>
      <c r="J405" s="47">
        <v>35</v>
      </c>
      <c r="K405" s="47">
        <v>45.3</v>
      </c>
      <c r="L405" s="47">
        <v>46.4</v>
      </c>
      <c r="M405" s="47">
        <v>37.5</v>
      </c>
      <c r="N405" s="17"/>
    </row>
    <row r="406" spans="1:14" ht="13.5" customHeight="1" hidden="1" outlineLevel="2">
      <c r="A406" s="66"/>
      <c r="B406" s="2"/>
      <c r="C406" s="36" t="s">
        <v>274</v>
      </c>
      <c r="D406" s="56"/>
      <c r="E406" s="58">
        <v>7101.7</v>
      </c>
      <c r="F406" s="56">
        <v>7788.5</v>
      </c>
      <c r="G406" s="56">
        <v>6853.1</v>
      </c>
      <c r="H406" s="56">
        <v>6049.5</v>
      </c>
      <c r="I406" s="56">
        <v>6448.5</v>
      </c>
      <c r="J406" s="56">
        <v>7289.3</v>
      </c>
      <c r="K406" s="56">
        <v>7213.7</v>
      </c>
      <c r="L406" s="56">
        <v>7032.4</v>
      </c>
      <c r="M406" s="56">
        <v>6118</v>
      </c>
      <c r="N406" s="17"/>
    </row>
    <row r="407" spans="1:14" ht="13.5" customHeight="1" hidden="1" outlineLevel="2">
      <c r="A407" s="66"/>
      <c r="B407" s="2"/>
      <c r="C407" s="4" t="s">
        <v>275</v>
      </c>
      <c r="D407" s="133"/>
      <c r="E407" s="49">
        <v>276.2</v>
      </c>
      <c r="F407" s="47">
        <v>249.3</v>
      </c>
      <c r="G407" s="47">
        <v>676.9</v>
      </c>
      <c r="H407" s="47">
        <v>630.5</v>
      </c>
      <c r="I407" s="47">
        <v>436</v>
      </c>
      <c r="J407" s="47">
        <v>313.7</v>
      </c>
      <c r="K407" s="47">
        <v>389</v>
      </c>
      <c r="L407" s="47">
        <v>276.1</v>
      </c>
      <c r="M407" s="47">
        <v>216</v>
      </c>
      <c r="N407" s="17"/>
    </row>
    <row r="408" spans="1:14" ht="13.5" customHeight="1" hidden="1" outlineLevel="2">
      <c r="A408" s="66"/>
      <c r="B408" s="2"/>
      <c r="C408" s="4" t="s">
        <v>276</v>
      </c>
      <c r="D408" s="133"/>
      <c r="E408" s="49">
        <v>83.7</v>
      </c>
      <c r="F408" s="47">
        <v>97.6</v>
      </c>
      <c r="G408" s="47">
        <v>203.6</v>
      </c>
      <c r="H408" s="47">
        <v>70.1</v>
      </c>
      <c r="I408" s="47">
        <v>0</v>
      </c>
      <c r="J408" s="47">
        <v>51.1</v>
      </c>
      <c r="K408" s="47">
        <v>350</v>
      </c>
      <c r="L408" s="47">
        <v>378.5</v>
      </c>
      <c r="M408" s="47">
        <v>316.1</v>
      </c>
      <c r="N408" s="17"/>
    </row>
    <row r="409" spans="1:14" ht="13.5" customHeight="1" hidden="1" outlineLevel="2">
      <c r="A409" s="66"/>
      <c r="B409" s="2"/>
      <c r="C409" s="36" t="s">
        <v>277</v>
      </c>
      <c r="D409" s="56"/>
      <c r="E409" s="58">
        <v>359.9</v>
      </c>
      <c r="F409" s="56">
        <v>346.8</v>
      </c>
      <c r="G409" s="56">
        <v>880.4</v>
      </c>
      <c r="H409" s="56">
        <v>700.6</v>
      </c>
      <c r="I409" s="56">
        <v>436</v>
      </c>
      <c r="J409" s="56">
        <v>364.8</v>
      </c>
      <c r="K409" s="56">
        <v>738.7</v>
      </c>
      <c r="L409" s="56">
        <v>654.6</v>
      </c>
      <c r="M409" s="56">
        <v>532.1</v>
      </c>
      <c r="N409" s="17"/>
    </row>
    <row r="410" spans="1:14" ht="13.5" customHeight="1" hidden="1" outlineLevel="2">
      <c r="A410" s="66"/>
      <c r="B410" s="2"/>
      <c r="C410" s="36" t="s">
        <v>278</v>
      </c>
      <c r="D410" s="56"/>
      <c r="E410" s="58">
        <v>9468.200000000006</v>
      </c>
      <c r="F410" s="56">
        <v>7372.2</v>
      </c>
      <c r="G410" s="56">
        <v>11643.6</v>
      </c>
      <c r="H410" s="56">
        <v>9921.400000000009</v>
      </c>
      <c r="I410" s="56">
        <v>11221.3</v>
      </c>
      <c r="J410" s="56">
        <v>9922.8</v>
      </c>
      <c r="K410" s="56">
        <v>13161.1</v>
      </c>
      <c r="L410" s="56">
        <v>20232.7</v>
      </c>
      <c r="M410" s="56">
        <v>20703.5</v>
      </c>
      <c r="N410" s="17"/>
    </row>
    <row r="411" spans="1:14" ht="13.5" customHeight="1" hidden="1" outlineLevel="2">
      <c r="A411" s="66"/>
      <c r="B411" s="2"/>
      <c r="C411" s="8" t="s">
        <v>118</v>
      </c>
      <c r="D411" s="103"/>
      <c r="E411" s="129">
        <v>99943.6</v>
      </c>
      <c r="F411" s="103">
        <v>102192.6</v>
      </c>
      <c r="G411" s="103">
        <v>120665.1</v>
      </c>
      <c r="H411" s="103">
        <v>140006</v>
      </c>
      <c r="I411" s="103">
        <v>133704.2</v>
      </c>
      <c r="J411" s="103">
        <v>122068.7</v>
      </c>
      <c r="K411" s="103">
        <v>134748.1</v>
      </c>
      <c r="L411" s="103">
        <v>134162.3</v>
      </c>
      <c r="M411" s="103">
        <v>121045.2</v>
      </c>
      <c r="N411" s="17"/>
    </row>
    <row r="412" spans="1:14" ht="13.5" customHeight="1" hidden="1" outlineLevel="1">
      <c r="A412" s="66"/>
      <c r="B412" s="5"/>
      <c r="C412" s="196"/>
      <c r="D412" s="196"/>
      <c r="E412" s="196"/>
      <c r="F412" s="125"/>
      <c r="G412" s="125"/>
      <c r="H412" s="125"/>
      <c r="I412" s="125"/>
      <c r="J412" s="125"/>
      <c r="K412" s="125"/>
      <c r="L412" s="125"/>
      <c r="M412" s="125"/>
      <c r="N412" s="33"/>
    </row>
    <row r="413" spans="1:14" ht="13.5" customHeight="1" hidden="1" outlineLevel="1">
      <c r="A413" s="66"/>
      <c r="B413" s="2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7"/>
    </row>
    <row r="414" spans="2:14" ht="13.5" customHeight="1" hidden="1" outlineLevel="1">
      <c r="B414" s="1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6"/>
    </row>
    <row r="415" spans="1:14" ht="13.5" customHeight="1" hidden="1" outlineLevel="1">
      <c r="A415" s="66"/>
      <c r="B415" s="2"/>
      <c r="C415" s="197" t="str">
        <f>CONCATENATE("Total Catches by Species (value)",", ",E416," - ",M416)</f>
        <v>Total Catches by Species (value), 1999 - 2007</v>
      </c>
      <c r="D415" s="197"/>
      <c r="E415" s="197"/>
      <c r="F415" s="197"/>
      <c r="G415" s="197"/>
      <c r="H415" s="197"/>
      <c r="I415" s="195" t="s">
        <v>279</v>
      </c>
      <c r="J415" s="195"/>
      <c r="K415" s="195"/>
      <c r="L415" s="195"/>
      <c r="M415" s="195"/>
      <c r="N415" s="17"/>
    </row>
    <row r="416" spans="1:14" ht="13.5" customHeight="1" hidden="1" outlineLevel="2">
      <c r="A416" s="66"/>
      <c r="B416" s="2"/>
      <c r="C416" s="35" t="s">
        <v>36</v>
      </c>
      <c r="D416" s="3"/>
      <c r="E416" s="93">
        <v>1999</v>
      </c>
      <c r="F416" s="3">
        <v>2000</v>
      </c>
      <c r="G416" s="3">
        <v>2001</v>
      </c>
      <c r="H416" s="3">
        <v>2002</v>
      </c>
      <c r="I416" s="3">
        <v>2003</v>
      </c>
      <c r="J416" s="3">
        <v>2004</v>
      </c>
      <c r="K416" s="3">
        <v>2005</v>
      </c>
      <c r="L416" s="3">
        <v>2006</v>
      </c>
      <c r="M416" s="3">
        <v>2007</v>
      </c>
      <c r="N416" s="17"/>
    </row>
    <row r="417" spans="1:14" ht="13.5" customHeight="1" hidden="1" outlineLevel="2">
      <c r="A417" s="66"/>
      <c r="B417" s="2"/>
      <c r="C417" s="4" t="s">
        <v>88</v>
      </c>
      <c r="D417" s="166"/>
      <c r="E417" s="161">
        <v>294.9397</v>
      </c>
      <c r="F417" s="162">
        <v>395.6052</v>
      </c>
      <c r="G417" s="162">
        <v>501.80890000000005</v>
      </c>
      <c r="H417" s="162">
        <v>535.9870999999999</v>
      </c>
      <c r="I417" s="162">
        <v>562.632</v>
      </c>
      <c r="J417" s="162">
        <v>389.5191</v>
      </c>
      <c r="K417" s="162">
        <v>340.2223000000001</v>
      </c>
      <c r="L417" s="162">
        <v>263.09569999999997</v>
      </c>
      <c r="M417" s="162">
        <v>291.3865</v>
      </c>
      <c r="N417" s="17"/>
    </row>
    <row r="418" spans="1:14" ht="13.5" customHeight="1" hidden="1" outlineLevel="2">
      <c r="A418" s="66"/>
      <c r="B418" s="2"/>
      <c r="C418" s="4" t="s">
        <v>89</v>
      </c>
      <c r="D418" s="166"/>
      <c r="E418" s="161">
        <v>211.9998</v>
      </c>
      <c r="F418" s="162">
        <v>225.16930000000002</v>
      </c>
      <c r="G418" s="162">
        <v>211.37759999999997</v>
      </c>
      <c r="H418" s="162">
        <v>264.6086</v>
      </c>
      <c r="I418" s="162">
        <v>190.31560000000002</v>
      </c>
      <c r="J418" s="162">
        <v>177.1595</v>
      </c>
      <c r="K418" s="162">
        <v>198.70440000000002</v>
      </c>
      <c r="L418" s="162">
        <v>201.31109999999998</v>
      </c>
      <c r="M418" s="162">
        <v>178.3534</v>
      </c>
      <c r="N418" s="17"/>
    </row>
    <row r="419" spans="1:14" ht="13.5" customHeight="1" hidden="1" outlineLevel="2">
      <c r="A419" s="66"/>
      <c r="B419" s="2"/>
      <c r="C419" s="4" t="s">
        <v>258</v>
      </c>
      <c r="D419" s="166"/>
      <c r="E419" s="161">
        <v>18.497700000000002</v>
      </c>
      <c r="F419" s="162">
        <v>17.773999999999997</v>
      </c>
      <c r="G419" s="162">
        <v>21.0071</v>
      </c>
      <c r="H419" s="162">
        <v>14.352000000000002</v>
      </c>
      <c r="I419" s="162">
        <v>11.8047</v>
      </c>
      <c r="J419" s="162">
        <v>10.901399999999999</v>
      </c>
      <c r="K419" s="162">
        <v>12.880100000000002</v>
      </c>
      <c r="L419" s="162">
        <v>24.8373</v>
      </c>
      <c r="M419" s="162">
        <v>22.937700000000003</v>
      </c>
      <c r="N419" s="17"/>
    </row>
    <row r="420" spans="1:14" ht="13.5" customHeight="1" hidden="1" outlineLevel="2">
      <c r="A420" s="66"/>
      <c r="B420" s="2"/>
      <c r="C420" s="4" t="s">
        <v>259</v>
      </c>
      <c r="D420" s="166"/>
      <c r="E420" s="161">
        <v>33.124199999999995</v>
      </c>
      <c r="F420" s="162">
        <v>28.6247</v>
      </c>
      <c r="G420" s="162">
        <v>38.5137</v>
      </c>
      <c r="H420" s="162">
        <v>28.4621</v>
      </c>
      <c r="I420" s="162">
        <v>32.0419</v>
      </c>
      <c r="J420" s="162">
        <v>33.4843</v>
      </c>
      <c r="K420" s="162">
        <v>40.66119999999999</v>
      </c>
      <c r="L420" s="162">
        <v>58.82070000000001</v>
      </c>
      <c r="M420" s="162">
        <v>48.417199999999994</v>
      </c>
      <c r="N420" s="17"/>
    </row>
    <row r="421" spans="1:14" ht="13.5" customHeight="1" hidden="1" outlineLevel="2">
      <c r="A421" s="66"/>
      <c r="B421" s="2"/>
      <c r="C421" s="4" t="s">
        <v>260</v>
      </c>
      <c r="D421" s="166"/>
      <c r="E421" s="161">
        <v>160.97189999999998</v>
      </c>
      <c r="F421" s="162">
        <v>171.48219999999998</v>
      </c>
      <c r="G421" s="162">
        <v>223.1447</v>
      </c>
      <c r="H421" s="162">
        <v>246.89640000000003</v>
      </c>
      <c r="I421" s="162">
        <v>159.0953</v>
      </c>
      <c r="J421" s="162">
        <v>139.89690000000002</v>
      </c>
      <c r="K421" s="162">
        <v>248.4942</v>
      </c>
      <c r="L421" s="162">
        <v>313.9829</v>
      </c>
      <c r="M421" s="162">
        <v>289.8906</v>
      </c>
      <c r="N421" s="17"/>
    </row>
    <row r="422" spans="1:14" ht="13.5" customHeight="1" hidden="1" outlineLevel="2">
      <c r="A422" s="66"/>
      <c r="B422" s="2"/>
      <c r="C422" s="4" t="s">
        <v>261</v>
      </c>
      <c r="D422" s="166"/>
      <c r="E422" s="161">
        <v>11.6052</v>
      </c>
      <c r="F422" s="162">
        <v>13.384899999999998</v>
      </c>
      <c r="G422" s="162">
        <v>10.6227</v>
      </c>
      <c r="H422" s="162">
        <v>6.042799999999999</v>
      </c>
      <c r="I422" s="162">
        <v>3.4789999999999996</v>
      </c>
      <c r="J422" s="162">
        <v>9.0671</v>
      </c>
      <c r="K422" s="162">
        <v>14.1961</v>
      </c>
      <c r="L422" s="162">
        <v>15.859099999999998</v>
      </c>
      <c r="M422" s="162">
        <v>15.5874</v>
      </c>
      <c r="N422" s="17"/>
    </row>
    <row r="423" spans="1:14" ht="13.5" customHeight="1" hidden="1" outlineLevel="2">
      <c r="A423" s="66"/>
      <c r="B423" s="2"/>
      <c r="C423" s="4" t="s">
        <v>262</v>
      </c>
      <c r="D423" s="166"/>
      <c r="E423" s="161">
        <v>59.92100000000001</v>
      </c>
      <c r="F423" s="162">
        <v>54.314299999999996</v>
      </c>
      <c r="G423" s="162">
        <v>56.866499999999995</v>
      </c>
      <c r="H423" s="162">
        <v>34.065200000000004</v>
      </c>
      <c r="I423" s="162">
        <v>23.955799999999996</v>
      </c>
      <c r="J423" s="162">
        <v>39.5839</v>
      </c>
      <c r="K423" s="162">
        <v>26.3667</v>
      </c>
      <c r="L423" s="162">
        <v>53.03690000000001</v>
      </c>
      <c r="M423" s="162">
        <v>21.046599999999998</v>
      </c>
      <c r="N423" s="17"/>
    </row>
    <row r="424" spans="1:14" ht="13.5" customHeight="1" hidden="1" outlineLevel="2">
      <c r="A424" s="66"/>
      <c r="B424" s="2"/>
      <c r="C424" s="4" t="s">
        <v>263</v>
      </c>
      <c r="D424" s="166"/>
      <c r="E424" s="161">
        <v>1.9591</v>
      </c>
      <c r="F424" s="162">
        <v>2.2833</v>
      </c>
      <c r="G424" s="162">
        <v>2.5455000000000005</v>
      </c>
      <c r="H424" s="162">
        <v>2.1249</v>
      </c>
      <c r="I424" s="162">
        <v>4.6641</v>
      </c>
      <c r="J424" s="162">
        <v>3.6304</v>
      </c>
      <c r="K424" s="162">
        <v>3.07</v>
      </c>
      <c r="L424" s="162">
        <v>3.1668</v>
      </c>
      <c r="M424" s="162">
        <v>2.339</v>
      </c>
      <c r="N424" s="17"/>
    </row>
    <row r="425" spans="1:14" ht="13.5" customHeight="1" hidden="1" outlineLevel="2">
      <c r="A425" s="66"/>
      <c r="B425" s="2"/>
      <c r="C425" s="4" t="s">
        <v>264</v>
      </c>
      <c r="D425" s="166"/>
      <c r="E425" s="161">
        <v>15.0842</v>
      </c>
      <c r="F425" s="162">
        <v>13.661900000000001</v>
      </c>
      <c r="G425" s="162">
        <v>14.6213</v>
      </c>
      <c r="H425" s="162">
        <v>10.911499999999998</v>
      </c>
      <c r="I425" s="162">
        <v>19.4131</v>
      </c>
      <c r="J425" s="162">
        <v>13.559199999999999</v>
      </c>
      <c r="K425" s="162">
        <v>15.863400000000002</v>
      </c>
      <c r="L425" s="162">
        <v>21.9448</v>
      </c>
      <c r="M425" s="162">
        <v>20.736299999999996</v>
      </c>
      <c r="N425" s="17"/>
    </row>
    <row r="426" spans="1:14" ht="13.5" customHeight="1" hidden="1" outlineLevel="2">
      <c r="A426" s="66"/>
      <c r="B426" s="2"/>
      <c r="C426" s="4" t="s">
        <v>265</v>
      </c>
      <c r="D426" s="166"/>
      <c r="E426" s="161">
        <v>0.6991</v>
      </c>
      <c r="F426" s="162">
        <v>0.8617999999999999</v>
      </c>
      <c r="G426" s="162">
        <v>0.7315</v>
      </c>
      <c r="H426" s="162">
        <v>0.415</v>
      </c>
      <c r="I426" s="162">
        <v>0.7114</v>
      </c>
      <c r="J426" s="162">
        <v>0.8386</v>
      </c>
      <c r="K426" s="162">
        <v>1.5861</v>
      </c>
      <c r="L426" s="162">
        <v>1.2439</v>
      </c>
      <c r="M426" s="162">
        <v>1.6156000000000001</v>
      </c>
      <c r="N426" s="17"/>
    </row>
    <row r="427" spans="1:14" ht="13.5" customHeight="1" hidden="1" outlineLevel="2">
      <c r="A427" s="66"/>
      <c r="B427" s="2"/>
      <c r="C427" s="36" t="s">
        <v>266</v>
      </c>
      <c r="D427" s="143"/>
      <c r="E427" s="185">
        <v>808.8024</v>
      </c>
      <c r="F427" s="186">
        <v>923.1616</v>
      </c>
      <c r="G427" s="186">
        <v>1081.2393000000002</v>
      </c>
      <c r="H427" s="186">
        <v>1143.8650999999998</v>
      </c>
      <c r="I427" s="186">
        <v>1008.1126</v>
      </c>
      <c r="J427" s="186">
        <v>817.6397000000001</v>
      </c>
      <c r="K427" s="186">
        <v>902.0445</v>
      </c>
      <c r="L427" s="186">
        <v>957.2988</v>
      </c>
      <c r="M427" s="186">
        <v>892.3102000000001</v>
      </c>
      <c r="N427" s="17"/>
    </row>
    <row r="428" spans="1:14" ht="13.5" customHeight="1" hidden="1" outlineLevel="2">
      <c r="A428" s="66"/>
      <c r="B428" s="2"/>
      <c r="C428" s="4" t="s">
        <v>267</v>
      </c>
      <c r="D428" s="166"/>
      <c r="E428" s="161">
        <v>14.9325</v>
      </c>
      <c r="F428" s="162">
        <v>14.623900000000003</v>
      </c>
      <c r="G428" s="162">
        <v>11.6566</v>
      </c>
      <c r="H428" s="162">
        <v>12.9242</v>
      </c>
      <c r="I428" s="162">
        <v>11.360299999999999</v>
      </c>
      <c r="J428" s="162">
        <v>18.302300000000002</v>
      </c>
      <c r="K428" s="162">
        <v>19.180999999999997</v>
      </c>
      <c r="L428" s="162">
        <v>19.929000000000002</v>
      </c>
      <c r="M428" s="162">
        <v>18.3622</v>
      </c>
      <c r="N428" s="17"/>
    </row>
    <row r="429" spans="1:14" ht="13.5" customHeight="1" hidden="1" outlineLevel="2">
      <c r="A429" s="66"/>
      <c r="B429" s="2"/>
      <c r="C429" s="4" t="s">
        <v>268</v>
      </c>
      <c r="D429" s="166"/>
      <c r="E429" s="161">
        <v>6.1446</v>
      </c>
      <c r="F429" s="162">
        <v>6.8057</v>
      </c>
      <c r="G429" s="162">
        <v>14.406</v>
      </c>
      <c r="H429" s="162">
        <v>25.830599999999997</v>
      </c>
      <c r="I429" s="162">
        <v>22.1168</v>
      </c>
      <c r="J429" s="162">
        <v>19.3867</v>
      </c>
      <c r="K429" s="162">
        <v>13.883099999999999</v>
      </c>
      <c r="L429" s="162">
        <v>15.8404</v>
      </c>
      <c r="M429" s="162">
        <v>15.665</v>
      </c>
      <c r="N429" s="17"/>
    </row>
    <row r="430" spans="1:14" ht="13.5" customHeight="1" hidden="1" outlineLevel="2">
      <c r="A430" s="66"/>
      <c r="B430" s="2"/>
      <c r="C430" s="4" t="s">
        <v>269</v>
      </c>
      <c r="D430" s="166"/>
      <c r="E430" s="161">
        <v>4.211200000000002</v>
      </c>
      <c r="F430" s="162">
        <v>4.123000000000001</v>
      </c>
      <c r="G430" s="162">
        <v>4.7783</v>
      </c>
      <c r="H430" s="162">
        <v>7.619199999999999</v>
      </c>
      <c r="I430" s="162">
        <v>7.066199999999999</v>
      </c>
      <c r="J430" s="162">
        <v>7.901600000000001</v>
      </c>
      <c r="K430" s="162">
        <v>6.915399999999999</v>
      </c>
      <c r="L430" s="162">
        <v>6.144300000000001</v>
      </c>
      <c r="M430" s="162">
        <v>5.2183</v>
      </c>
      <c r="N430" s="17"/>
    </row>
    <row r="431" spans="1:14" ht="13.5" customHeight="1" hidden="1" outlineLevel="2">
      <c r="A431" s="66"/>
      <c r="B431" s="2"/>
      <c r="C431" s="4" t="s">
        <v>270</v>
      </c>
      <c r="D431" s="166"/>
      <c r="E431" s="161">
        <v>0.8807</v>
      </c>
      <c r="F431" s="162">
        <v>0.47740000000000005</v>
      </c>
      <c r="G431" s="162">
        <v>0.34389999999999993</v>
      </c>
      <c r="H431" s="162">
        <v>0.14830000000000002</v>
      </c>
      <c r="I431" s="162">
        <v>0.6011</v>
      </c>
      <c r="J431" s="162">
        <v>2.6781</v>
      </c>
      <c r="K431" s="162">
        <v>2.7169</v>
      </c>
      <c r="L431" s="162">
        <v>2.4477</v>
      </c>
      <c r="M431" s="162">
        <v>1.3835000000000002</v>
      </c>
      <c r="N431" s="17"/>
    </row>
    <row r="432" spans="1:14" ht="13.5" customHeight="1" hidden="1" outlineLevel="2">
      <c r="A432" s="66"/>
      <c r="B432" s="2"/>
      <c r="C432" s="4" t="s">
        <v>271</v>
      </c>
      <c r="D432" s="166"/>
      <c r="E432" s="161">
        <v>72.0406</v>
      </c>
      <c r="F432" s="162">
        <v>79.80059999999999</v>
      </c>
      <c r="G432" s="162">
        <v>71.7713</v>
      </c>
      <c r="H432" s="162">
        <v>57.14719999999999</v>
      </c>
      <c r="I432" s="162">
        <v>57.75830000000001</v>
      </c>
      <c r="J432" s="162">
        <v>77.7575</v>
      </c>
      <c r="K432" s="162">
        <v>120.53009999999999</v>
      </c>
      <c r="L432" s="162">
        <v>135.992</v>
      </c>
      <c r="M432" s="162">
        <v>108.0233</v>
      </c>
      <c r="N432" s="17"/>
    </row>
    <row r="433" spans="1:14" ht="13.5" customHeight="1" hidden="1" outlineLevel="2">
      <c r="A433" s="66"/>
      <c r="B433" s="2"/>
      <c r="C433" s="4" t="s">
        <v>272</v>
      </c>
      <c r="D433" s="166"/>
      <c r="E433" s="161">
        <v>48.2048</v>
      </c>
      <c r="F433" s="162">
        <v>80.4514</v>
      </c>
      <c r="G433" s="162">
        <v>64.9353</v>
      </c>
      <c r="H433" s="162">
        <v>42.536199999999994</v>
      </c>
      <c r="I433" s="162">
        <v>41.879000000000005</v>
      </c>
      <c r="J433" s="162">
        <v>41.20799999999999</v>
      </c>
      <c r="K433" s="162">
        <v>28.309500000000003</v>
      </c>
      <c r="L433" s="162">
        <v>20.1043</v>
      </c>
      <c r="M433" s="162">
        <v>27.5904</v>
      </c>
      <c r="N433" s="17"/>
    </row>
    <row r="434" spans="1:14" ht="13.5" customHeight="1" hidden="1" outlineLevel="2">
      <c r="A434" s="66"/>
      <c r="B434" s="2"/>
      <c r="C434" s="4" t="s">
        <v>273</v>
      </c>
      <c r="D434" s="166"/>
      <c r="E434" s="161">
        <v>0.07579999999999999</v>
      </c>
      <c r="F434" s="162">
        <v>0.1442</v>
      </c>
      <c r="G434" s="162">
        <v>0.1239</v>
      </c>
      <c r="H434" s="162">
        <v>0.06989999999999999</v>
      </c>
      <c r="I434" s="162">
        <v>0.3783000000000001</v>
      </c>
      <c r="J434" s="162">
        <v>0.1937</v>
      </c>
      <c r="K434" s="162">
        <v>0.23459999999999998</v>
      </c>
      <c r="L434" s="162">
        <v>0.2395</v>
      </c>
      <c r="M434" s="162">
        <v>0.22740000000000002</v>
      </c>
      <c r="N434" s="17"/>
    </row>
    <row r="435" spans="1:14" ht="13.5" customHeight="1" hidden="1" outlineLevel="2">
      <c r="A435" s="66"/>
      <c r="B435" s="2"/>
      <c r="C435" s="36" t="s">
        <v>274</v>
      </c>
      <c r="D435" s="56"/>
      <c r="E435" s="123">
        <v>146.49020000000002</v>
      </c>
      <c r="F435" s="124">
        <v>186.42669999999998</v>
      </c>
      <c r="G435" s="124">
        <v>168.0158</v>
      </c>
      <c r="H435" s="124">
        <v>146.27550000000002</v>
      </c>
      <c r="I435" s="124">
        <v>141.16</v>
      </c>
      <c r="J435" s="124">
        <v>167.42740000000003</v>
      </c>
      <c r="K435" s="124">
        <v>191.7706</v>
      </c>
      <c r="L435" s="124">
        <v>200.6976</v>
      </c>
      <c r="M435" s="124">
        <v>176.4702</v>
      </c>
      <c r="N435" s="17"/>
    </row>
    <row r="436" spans="1:14" ht="13.5" customHeight="1" hidden="1" outlineLevel="2">
      <c r="A436" s="66"/>
      <c r="B436" s="2"/>
      <c r="C436" s="4" t="s">
        <v>275</v>
      </c>
      <c r="D436" s="133"/>
      <c r="E436" s="161">
        <v>3.0672</v>
      </c>
      <c r="F436" s="162">
        <v>2.8965999999999994</v>
      </c>
      <c r="G436" s="162">
        <v>17.717099999999995</v>
      </c>
      <c r="H436" s="162">
        <v>16.902700000000003</v>
      </c>
      <c r="I436" s="162">
        <v>4.541800000000001</v>
      </c>
      <c r="J436" s="162">
        <v>3.8929000000000005</v>
      </c>
      <c r="K436" s="162">
        <v>4.140599999999999</v>
      </c>
      <c r="L436" s="162">
        <v>3.131</v>
      </c>
      <c r="M436" s="162">
        <v>3.9003</v>
      </c>
      <c r="N436" s="17"/>
    </row>
    <row r="437" spans="1:14" ht="13.5" customHeight="1" hidden="1" outlineLevel="2">
      <c r="A437" s="66"/>
      <c r="B437" s="2"/>
      <c r="C437" s="4" t="s">
        <v>276</v>
      </c>
      <c r="D437" s="133"/>
      <c r="E437" s="161">
        <v>0.0925</v>
      </c>
      <c r="F437" s="162">
        <v>0.1075</v>
      </c>
      <c r="G437" s="162">
        <v>1.0849000000000002</v>
      </c>
      <c r="H437" s="162">
        <v>0.5794</v>
      </c>
      <c r="I437" s="162">
        <v>0</v>
      </c>
      <c r="J437" s="162">
        <v>0.2764</v>
      </c>
      <c r="K437" s="162">
        <v>1.9409000000000003</v>
      </c>
      <c r="L437" s="162">
        <v>2.3388999999999998</v>
      </c>
      <c r="M437" s="162">
        <v>1.9635000000000002</v>
      </c>
      <c r="N437" s="17"/>
    </row>
    <row r="438" spans="1:14" ht="13.5" customHeight="1" hidden="1" outlineLevel="2">
      <c r="A438" s="66"/>
      <c r="B438" s="2"/>
      <c r="C438" s="36" t="s">
        <v>277</v>
      </c>
      <c r="D438" s="56"/>
      <c r="E438" s="123">
        <v>3.1595999999999997</v>
      </c>
      <c r="F438" s="124">
        <v>3.004</v>
      </c>
      <c r="G438" s="124">
        <v>18.802</v>
      </c>
      <c r="H438" s="124">
        <v>17.482000000000006</v>
      </c>
      <c r="I438" s="124">
        <v>4.541800000000001</v>
      </c>
      <c r="J438" s="124">
        <v>4.169299999999999</v>
      </c>
      <c r="K438" s="124">
        <v>6.081700000000001</v>
      </c>
      <c r="L438" s="124">
        <v>5.4699</v>
      </c>
      <c r="M438" s="124">
        <v>5.863600000000001</v>
      </c>
      <c r="N438" s="17"/>
    </row>
    <row r="439" spans="1:14" ht="13.5" customHeight="1" hidden="1" outlineLevel="2">
      <c r="A439" s="66"/>
      <c r="B439" s="2"/>
      <c r="C439" s="36" t="s">
        <v>278</v>
      </c>
      <c r="D439" s="56"/>
      <c r="E439" s="123">
        <v>44.62350000000001</v>
      </c>
      <c r="F439" s="124">
        <v>33.47919999999999</v>
      </c>
      <c r="G439" s="124">
        <v>55.49099999999999</v>
      </c>
      <c r="H439" s="124">
        <v>60.76439999999999</v>
      </c>
      <c r="I439" s="124">
        <v>54.1909</v>
      </c>
      <c r="J439" s="124">
        <v>55.17489999999997</v>
      </c>
      <c r="K439" s="124">
        <v>46.48830000000001</v>
      </c>
      <c r="L439" s="124">
        <v>84.04579999999996</v>
      </c>
      <c r="M439" s="124">
        <v>89.51089999999995</v>
      </c>
      <c r="N439" s="17"/>
    </row>
    <row r="440" spans="1:14" ht="13.5" customHeight="1" hidden="1" outlineLevel="2">
      <c r="A440" s="66"/>
      <c r="B440" s="2"/>
      <c r="C440" s="8" t="s">
        <v>118</v>
      </c>
      <c r="D440" s="103"/>
      <c r="E440" s="129">
        <v>1003.0754000000001</v>
      </c>
      <c r="F440" s="103">
        <v>1146.0715</v>
      </c>
      <c r="G440" s="103">
        <v>1323.5477999999998</v>
      </c>
      <c r="H440" s="103">
        <v>1368.3872999999999</v>
      </c>
      <c r="I440" s="103">
        <v>1208.0053</v>
      </c>
      <c r="J440" s="103">
        <v>1044.4115</v>
      </c>
      <c r="K440" s="103">
        <v>1146.3849</v>
      </c>
      <c r="L440" s="103">
        <v>1247.5116999999998</v>
      </c>
      <c r="M440" s="103">
        <v>1164.1552000000001</v>
      </c>
      <c r="N440" s="17"/>
    </row>
    <row r="441" spans="1:14" ht="13.5" customHeight="1" hidden="1" outlineLevel="1">
      <c r="A441" s="66"/>
      <c r="B441" s="5"/>
      <c r="C441" s="196"/>
      <c r="D441" s="196"/>
      <c r="E441" s="196"/>
      <c r="F441" s="125"/>
      <c r="G441" s="125"/>
      <c r="H441" s="125"/>
      <c r="I441" s="125"/>
      <c r="J441" s="125"/>
      <c r="K441" s="125"/>
      <c r="L441" s="125"/>
      <c r="M441" s="125"/>
      <c r="N441" s="33"/>
    </row>
    <row r="442" spans="1:14" ht="13.5" customHeight="1" hidden="1" outlineLevel="1">
      <c r="A442" s="66"/>
      <c r="B442" s="2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7"/>
    </row>
    <row r="443" spans="2:14" ht="13.5" customHeight="1" hidden="1" outlineLevel="1">
      <c r="B443" s="1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6"/>
    </row>
    <row r="444" spans="2:14" ht="13.5" customHeight="1" hidden="1" outlineLevel="1">
      <c r="B444" s="2"/>
      <c r="C444" s="197" t="s">
        <v>343</v>
      </c>
      <c r="D444" s="197"/>
      <c r="E444" s="197"/>
      <c r="F444" s="197"/>
      <c r="G444" s="197"/>
      <c r="H444" s="197"/>
      <c r="I444" s="197"/>
      <c r="J444" s="195" t="s">
        <v>280</v>
      </c>
      <c r="K444" s="195"/>
      <c r="L444" s="195"/>
      <c r="M444" s="195"/>
      <c r="N444" s="17"/>
    </row>
    <row r="445" spans="1:14" ht="13.5" customHeight="1" hidden="1" outlineLevel="2">
      <c r="A445" s="66"/>
      <c r="B445" s="2"/>
      <c r="C445" s="234"/>
      <c r="D445" s="234"/>
      <c r="E445" s="37"/>
      <c r="F445" s="37"/>
      <c r="G445" s="38"/>
      <c r="H445" s="235" t="s">
        <v>281</v>
      </c>
      <c r="I445" s="236"/>
      <c r="J445" s="233" t="s">
        <v>282</v>
      </c>
      <c r="K445" s="237"/>
      <c r="L445" s="236" t="s">
        <v>283</v>
      </c>
      <c r="M445" s="236"/>
      <c r="N445" s="17"/>
    </row>
    <row r="446" spans="1:14" ht="13.5" customHeight="1" hidden="1" outlineLevel="2">
      <c r="A446" s="66"/>
      <c r="B446" s="2"/>
      <c r="C446" s="39"/>
      <c r="D446" s="39"/>
      <c r="E446" s="40"/>
      <c r="F446" s="40"/>
      <c r="G446" s="41"/>
      <c r="H446" s="42">
        <v>38717</v>
      </c>
      <c r="I446" s="42">
        <v>39447</v>
      </c>
      <c r="J446" s="43">
        <v>38717</v>
      </c>
      <c r="K446" s="44">
        <v>39447</v>
      </c>
      <c r="L446" s="42">
        <v>38717</v>
      </c>
      <c r="M446" s="45">
        <v>39447</v>
      </c>
      <c r="N446" s="17"/>
    </row>
    <row r="447" spans="1:14" ht="13.5" customHeight="1" hidden="1" outlineLevel="2">
      <c r="A447" s="66"/>
      <c r="B447" s="2"/>
      <c r="C447" s="74" t="s">
        <v>284</v>
      </c>
      <c r="D447" s="74"/>
      <c r="E447" s="27"/>
      <c r="F447" s="27"/>
      <c r="G447" s="46"/>
      <c r="H447" s="27"/>
      <c r="I447" s="27"/>
      <c r="J447" s="26"/>
      <c r="K447" s="46"/>
      <c r="L447" s="27"/>
      <c r="M447" s="27"/>
      <c r="N447" s="17"/>
    </row>
    <row r="448" spans="1:14" ht="13.5" customHeight="1" hidden="1" outlineLevel="2">
      <c r="A448" s="66"/>
      <c r="B448" s="2"/>
      <c r="C448" s="4" t="s">
        <v>285</v>
      </c>
      <c r="D448" s="4"/>
      <c r="E448" s="47"/>
      <c r="F448" s="47"/>
      <c r="G448" s="48"/>
      <c r="H448" s="49">
        <v>6</v>
      </c>
      <c r="I448" s="47">
        <v>8</v>
      </c>
      <c r="J448" s="49">
        <v>16</v>
      </c>
      <c r="K448" s="48">
        <v>41</v>
      </c>
      <c r="L448" s="47">
        <v>20</v>
      </c>
      <c r="M448" s="47">
        <v>16</v>
      </c>
      <c r="N448" s="17"/>
    </row>
    <row r="449" spans="1:14" ht="13.5" customHeight="1" hidden="1" outlineLevel="2">
      <c r="A449" s="66"/>
      <c r="B449" s="2"/>
      <c r="C449" s="4" t="s">
        <v>286</v>
      </c>
      <c r="D449" s="4"/>
      <c r="E449" s="47"/>
      <c r="F449" s="47"/>
      <c r="G449" s="48"/>
      <c r="H449" s="49">
        <v>40</v>
      </c>
      <c r="I449" s="47">
        <v>40</v>
      </c>
      <c r="J449" s="49">
        <v>19</v>
      </c>
      <c r="K449" s="48">
        <v>20</v>
      </c>
      <c r="L449" s="47">
        <v>23</v>
      </c>
      <c r="M449" s="47">
        <v>21</v>
      </c>
      <c r="N449" s="17"/>
    </row>
    <row r="450" spans="1:14" ht="13.5" customHeight="1" hidden="1" outlineLevel="2">
      <c r="A450" s="66"/>
      <c r="B450" s="2"/>
      <c r="C450" s="4" t="s">
        <v>287</v>
      </c>
      <c r="D450" s="4"/>
      <c r="E450" s="47"/>
      <c r="F450" s="47"/>
      <c r="G450" s="48"/>
      <c r="H450" s="49">
        <v>23</v>
      </c>
      <c r="I450" s="47">
        <v>22</v>
      </c>
      <c r="J450" s="49">
        <v>13</v>
      </c>
      <c r="K450" s="48">
        <v>12</v>
      </c>
      <c r="L450" s="47">
        <v>26</v>
      </c>
      <c r="M450" s="47">
        <v>25</v>
      </c>
      <c r="N450" s="17"/>
    </row>
    <row r="451" spans="1:14" ht="13.5" customHeight="1" hidden="1" outlineLevel="2">
      <c r="A451" s="66"/>
      <c r="B451" s="2"/>
      <c r="C451" s="220" t="s">
        <v>14</v>
      </c>
      <c r="D451" s="220"/>
      <c r="E451" s="25"/>
      <c r="F451" s="25"/>
      <c r="G451" s="50"/>
      <c r="H451" s="12">
        <v>69</v>
      </c>
      <c r="I451" s="25">
        <v>70</v>
      </c>
      <c r="J451" s="12">
        <v>48</v>
      </c>
      <c r="K451" s="50">
        <v>74</v>
      </c>
      <c r="L451" s="25">
        <v>38</v>
      </c>
      <c r="M451" s="25">
        <v>19</v>
      </c>
      <c r="N451" s="17"/>
    </row>
    <row r="452" spans="1:14" ht="13.5" customHeight="1" hidden="1" outlineLevel="2">
      <c r="A452" s="66"/>
      <c r="B452" s="2"/>
      <c r="C452" s="74" t="s">
        <v>288</v>
      </c>
      <c r="D452" s="51"/>
      <c r="E452" s="52"/>
      <c r="F452" s="52"/>
      <c r="G452" s="53"/>
      <c r="H452" s="54"/>
      <c r="I452" s="52"/>
      <c r="J452" s="54"/>
      <c r="K452" s="53"/>
      <c r="L452" s="52"/>
      <c r="M452" s="52"/>
      <c r="N452" s="17"/>
    </row>
    <row r="453" spans="1:14" ht="13.5" customHeight="1" hidden="1" outlineLevel="2">
      <c r="A453" s="66"/>
      <c r="B453" s="2"/>
      <c r="C453" s="4" t="s">
        <v>289</v>
      </c>
      <c r="D453" s="21"/>
      <c r="E453" s="47"/>
      <c r="F453" s="47"/>
      <c r="G453" s="48"/>
      <c r="H453" s="49">
        <v>23</v>
      </c>
      <c r="I453" s="47">
        <v>23</v>
      </c>
      <c r="J453" s="49">
        <v>7</v>
      </c>
      <c r="K453" s="48">
        <v>8</v>
      </c>
      <c r="L453" s="47">
        <v>36</v>
      </c>
      <c r="M453" s="47">
        <v>35</v>
      </c>
      <c r="N453" s="17"/>
    </row>
    <row r="454" spans="1:14" ht="13.5" customHeight="1" hidden="1" outlineLevel="2">
      <c r="A454" s="66"/>
      <c r="B454" s="2"/>
      <c r="C454" s="4" t="s">
        <v>290</v>
      </c>
      <c r="D454" s="55"/>
      <c r="E454" s="47"/>
      <c r="F454" s="47"/>
      <c r="G454" s="48"/>
      <c r="H454" s="49">
        <v>10</v>
      </c>
      <c r="I454" s="47">
        <v>10</v>
      </c>
      <c r="J454" s="49">
        <v>17</v>
      </c>
      <c r="K454" s="48">
        <v>18</v>
      </c>
      <c r="L454" s="47">
        <v>15</v>
      </c>
      <c r="M454" s="47">
        <v>16</v>
      </c>
      <c r="N454" s="17"/>
    </row>
    <row r="455" spans="1:14" ht="13.5" customHeight="1" hidden="1" outlineLevel="2">
      <c r="A455" s="66"/>
      <c r="B455" s="2"/>
      <c r="C455" s="4" t="s">
        <v>291</v>
      </c>
      <c r="D455" s="55"/>
      <c r="E455" s="47"/>
      <c r="F455" s="47"/>
      <c r="G455" s="48"/>
      <c r="H455" s="49">
        <v>3</v>
      </c>
      <c r="I455" s="47">
        <v>2</v>
      </c>
      <c r="J455" s="49">
        <v>1</v>
      </c>
      <c r="K455" s="48">
        <v>0</v>
      </c>
      <c r="L455" s="47">
        <v>29</v>
      </c>
      <c r="M455" s="47">
        <v>46</v>
      </c>
      <c r="N455" s="17"/>
    </row>
    <row r="456" spans="1:14" ht="13.5" customHeight="1" hidden="1" outlineLevel="2">
      <c r="A456" s="66"/>
      <c r="B456" s="2"/>
      <c r="C456" s="4" t="s">
        <v>292</v>
      </c>
      <c r="D456" s="4"/>
      <c r="E456" s="47"/>
      <c r="F456" s="47"/>
      <c r="G456" s="48"/>
      <c r="H456" s="49">
        <v>12</v>
      </c>
      <c r="I456" s="47">
        <v>12</v>
      </c>
      <c r="J456" s="49">
        <v>2</v>
      </c>
      <c r="K456" s="48">
        <v>3</v>
      </c>
      <c r="L456" s="47">
        <v>39</v>
      </c>
      <c r="M456" s="47">
        <v>41</v>
      </c>
      <c r="N456" s="17"/>
    </row>
    <row r="457" spans="1:14" ht="13.5" customHeight="1" hidden="1" outlineLevel="2">
      <c r="A457" s="66"/>
      <c r="B457" s="2"/>
      <c r="C457" s="220" t="s">
        <v>14</v>
      </c>
      <c r="D457" s="220"/>
      <c r="E457" s="25"/>
      <c r="F457" s="25"/>
      <c r="G457" s="50"/>
      <c r="H457" s="12">
        <v>48</v>
      </c>
      <c r="I457" s="25">
        <v>47</v>
      </c>
      <c r="J457" s="12">
        <v>28</v>
      </c>
      <c r="K457" s="50">
        <v>29</v>
      </c>
      <c r="L457" s="25">
        <v>23</v>
      </c>
      <c r="M457" s="25">
        <v>27</v>
      </c>
      <c r="N457" s="17"/>
    </row>
    <row r="458" spans="1:14" ht="13.5" customHeight="1" hidden="1" outlineLevel="2">
      <c r="A458" s="66"/>
      <c r="B458" s="2"/>
      <c r="C458" s="24" t="s">
        <v>293</v>
      </c>
      <c r="D458" s="39"/>
      <c r="E458" s="56"/>
      <c r="F458" s="56"/>
      <c r="G458" s="57"/>
      <c r="H458" s="58">
        <v>117</v>
      </c>
      <c r="I458" s="56">
        <v>117</v>
      </c>
      <c r="J458" s="58">
        <v>76</v>
      </c>
      <c r="K458" s="57">
        <v>103</v>
      </c>
      <c r="L458" s="56">
        <v>23</v>
      </c>
      <c r="M458" s="56">
        <v>20</v>
      </c>
      <c r="N458" s="17"/>
    </row>
    <row r="459" spans="1:14" ht="13.5" customHeight="1" hidden="1" outlineLevel="2">
      <c r="A459" s="66"/>
      <c r="B459" s="2"/>
      <c r="C459" s="24" t="s">
        <v>294</v>
      </c>
      <c r="D459" s="39"/>
      <c r="E459" s="56"/>
      <c r="F459" s="56"/>
      <c r="G459" s="57"/>
      <c r="H459" s="58">
        <v>41</v>
      </c>
      <c r="I459" s="56">
        <v>33</v>
      </c>
      <c r="J459" s="58">
        <v>2</v>
      </c>
      <c r="K459" s="57">
        <v>2</v>
      </c>
      <c r="L459" s="56">
        <v>49</v>
      </c>
      <c r="M459" s="56">
        <v>49</v>
      </c>
      <c r="N459" s="17"/>
    </row>
    <row r="460" spans="1:14" ht="13.5" customHeight="1" hidden="1" outlineLevel="2">
      <c r="A460" s="66"/>
      <c r="B460" s="2"/>
      <c r="C460" s="24" t="s">
        <v>295</v>
      </c>
      <c r="D460" s="24"/>
      <c r="E460" s="56"/>
      <c r="F460" s="56"/>
      <c r="G460" s="57"/>
      <c r="H460" s="58">
        <v>158</v>
      </c>
      <c r="I460" s="56">
        <v>150</v>
      </c>
      <c r="J460" s="58">
        <v>78</v>
      </c>
      <c r="K460" s="57">
        <v>104</v>
      </c>
      <c r="L460" s="56">
        <v>23</v>
      </c>
      <c r="M460" s="56">
        <v>21</v>
      </c>
      <c r="N460" s="17"/>
    </row>
    <row r="461" spans="1:14" ht="13.5" customHeight="1" hidden="1" outlineLevel="1">
      <c r="A461" s="66"/>
      <c r="B461" s="5"/>
      <c r="C461" s="187"/>
      <c r="D461" s="187"/>
      <c r="E461" s="187"/>
      <c r="F461" s="32"/>
      <c r="G461" s="32"/>
      <c r="H461" s="32"/>
      <c r="I461" s="32"/>
      <c r="J461" s="32"/>
      <c r="K461" s="32"/>
      <c r="L461" s="32"/>
      <c r="M461" s="32"/>
      <c r="N461" s="33"/>
    </row>
    <row r="462" spans="1:14" ht="13.5" customHeight="1" hidden="1" outlineLevel="1">
      <c r="A462" s="66"/>
      <c r="B462" s="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7"/>
    </row>
    <row r="463" spans="2:14" ht="13.5" customHeight="1" hidden="1" outlineLevel="1">
      <c r="B463" s="1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6"/>
    </row>
    <row r="464" spans="1:14" ht="13.5" customHeight="1" hidden="1" outlineLevel="1">
      <c r="A464" s="66"/>
      <c r="B464" s="2"/>
      <c r="C464" s="197" t="s">
        <v>344</v>
      </c>
      <c r="D464" s="197"/>
      <c r="E464" s="197"/>
      <c r="F464" s="197"/>
      <c r="G464" s="197"/>
      <c r="H464" s="197"/>
      <c r="I464" s="195" t="s">
        <v>296</v>
      </c>
      <c r="J464" s="195"/>
      <c r="K464" s="195"/>
      <c r="L464" s="195"/>
      <c r="M464" s="195"/>
      <c r="N464" s="17"/>
    </row>
    <row r="465" spans="1:14" ht="13.5" customHeight="1" hidden="1" outlineLevel="2">
      <c r="A465" s="66"/>
      <c r="B465" s="2"/>
      <c r="C465" s="38"/>
      <c r="D465" s="232" t="s">
        <v>281</v>
      </c>
      <c r="E465" s="232"/>
      <c r="F465" s="232"/>
      <c r="G465" s="232"/>
      <c r="H465" s="232"/>
      <c r="I465" s="232" t="s">
        <v>297</v>
      </c>
      <c r="J465" s="232"/>
      <c r="K465" s="232"/>
      <c r="L465" s="232"/>
      <c r="M465" s="233"/>
      <c r="N465" s="17"/>
    </row>
    <row r="466" spans="1:14" ht="13.5" customHeight="1" hidden="1" outlineLevel="2">
      <c r="A466" s="66"/>
      <c r="B466" s="2"/>
      <c r="C466" s="67"/>
      <c r="D466" s="188">
        <v>37256</v>
      </c>
      <c r="E466" s="45">
        <v>37621</v>
      </c>
      <c r="F466" s="45">
        <v>37986</v>
      </c>
      <c r="G466" s="45">
        <v>38717</v>
      </c>
      <c r="H466" s="189">
        <v>39447</v>
      </c>
      <c r="I466" s="188">
        <v>37256</v>
      </c>
      <c r="J466" s="45">
        <v>37621</v>
      </c>
      <c r="K466" s="45">
        <v>37986</v>
      </c>
      <c r="L466" s="45">
        <v>38717</v>
      </c>
      <c r="M466" s="45">
        <v>39447</v>
      </c>
      <c r="N466" s="17"/>
    </row>
    <row r="467" spans="1:14" ht="13.5" customHeight="1" hidden="1" outlineLevel="2">
      <c r="A467" s="66"/>
      <c r="B467" s="2"/>
      <c r="C467" s="190" t="s">
        <v>298</v>
      </c>
      <c r="D467" s="47">
        <v>185</v>
      </c>
      <c r="E467" s="47">
        <v>188</v>
      </c>
      <c r="F467" s="47">
        <v>186</v>
      </c>
      <c r="G467" s="4">
        <v>158</v>
      </c>
      <c r="H467" s="38">
        <v>150</v>
      </c>
      <c r="I467" s="47">
        <v>70</v>
      </c>
      <c r="J467" s="47">
        <v>69</v>
      </c>
      <c r="K467" s="47">
        <v>70</v>
      </c>
      <c r="L467" s="6">
        <v>78</v>
      </c>
      <c r="M467" s="6">
        <v>104</v>
      </c>
      <c r="N467" s="17"/>
    </row>
    <row r="468" spans="1:14" ht="13.5" customHeight="1" hidden="1" outlineLevel="2">
      <c r="A468" s="66"/>
      <c r="B468" s="2"/>
      <c r="C468" s="23" t="s">
        <v>299</v>
      </c>
      <c r="D468" s="47">
        <v>20</v>
      </c>
      <c r="E468" s="47">
        <v>21</v>
      </c>
      <c r="F468" s="47">
        <v>21</v>
      </c>
      <c r="G468" s="4">
        <v>15</v>
      </c>
      <c r="H468" s="68">
        <v>13</v>
      </c>
      <c r="I468" s="47">
        <v>11</v>
      </c>
      <c r="J468" s="47">
        <v>12</v>
      </c>
      <c r="K468" s="47">
        <v>12</v>
      </c>
      <c r="L468" s="6">
        <v>48</v>
      </c>
      <c r="M468" s="6">
        <v>47</v>
      </c>
      <c r="N468" s="17"/>
    </row>
    <row r="469" spans="1:14" ht="13.5" customHeight="1" hidden="1" outlineLevel="2">
      <c r="A469" s="66"/>
      <c r="B469" s="2"/>
      <c r="C469" s="23" t="s">
        <v>300</v>
      </c>
      <c r="D469" s="47">
        <v>12</v>
      </c>
      <c r="E469" s="47">
        <v>12</v>
      </c>
      <c r="F469" s="47">
        <v>12</v>
      </c>
      <c r="G469" s="4">
        <v>10</v>
      </c>
      <c r="H469" s="68">
        <v>8</v>
      </c>
      <c r="I469" s="47">
        <v>14</v>
      </c>
      <c r="J469" s="47">
        <v>14</v>
      </c>
      <c r="K469" s="47">
        <v>54</v>
      </c>
      <c r="L469" s="6">
        <v>56</v>
      </c>
      <c r="M469" s="6">
        <v>51</v>
      </c>
      <c r="N469" s="17"/>
    </row>
    <row r="470" spans="1:14" ht="13.5" customHeight="1" hidden="1" outlineLevel="2">
      <c r="A470" s="66"/>
      <c r="B470" s="2"/>
      <c r="C470" s="23" t="s">
        <v>301</v>
      </c>
      <c r="D470" s="47">
        <v>11</v>
      </c>
      <c r="E470" s="47">
        <v>11</v>
      </c>
      <c r="F470" s="47">
        <v>11</v>
      </c>
      <c r="G470" s="4">
        <v>7</v>
      </c>
      <c r="H470" s="68">
        <v>8</v>
      </c>
      <c r="I470" s="47">
        <v>3</v>
      </c>
      <c r="J470" s="47">
        <v>3</v>
      </c>
      <c r="K470" s="47">
        <v>3</v>
      </c>
      <c r="L470" s="6">
        <v>3</v>
      </c>
      <c r="M470" s="6">
        <v>6</v>
      </c>
      <c r="N470" s="17"/>
    </row>
    <row r="471" spans="1:14" ht="13.5" customHeight="1" hidden="1" outlineLevel="2">
      <c r="A471" s="66"/>
      <c r="B471" s="2"/>
      <c r="C471" s="23" t="s">
        <v>302</v>
      </c>
      <c r="D471" s="47">
        <v>2</v>
      </c>
      <c r="E471" s="47">
        <v>2</v>
      </c>
      <c r="F471" s="47">
        <v>2</v>
      </c>
      <c r="G471" s="4">
        <v>2</v>
      </c>
      <c r="H471" s="68">
        <v>1</v>
      </c>
      <c r="I471" s="47">
        <v>2</v>
      </c>
      <c r="J471" s="47">
        <v>2</v>
      </c>
      <c r="K471" s="47">
        <v>2</v>
      </c>
      <c r="L471" s="6">
        <v>2</v>
      </c>
      <c r="M471" s="6">
        <v>1</v>
      </c>
      <c r="N471" s="17"/>
    </row>
    <row r="472" spans="1:14" ht="13.5" customHeight="1" hidden="1" outlineLevel="2">
      <c r="A472" s="66"/>
      <c r="B472" s="2"/>
      <c r="C472" s="23" t="s">
        <v>303</v>
      </c>
      <c r="D472" s="47">
        <v>1</v>
      </c>
      <c r="E472" s="47">
        <v>1</v>
      </c>
      <c r="F472" s="47">
        <v>1</v>
      </c>
      <c r="G472" s="4">
        <v>1</v>
      </c>
      <c r="H472" s="68">
        <v>1</v>
      </c>
      <c r="I472" s="47">
        <v>0</v>
      </c>
      <c r="J472" s="47">
        <v>0</v>
      </c>
      <c r="K472" s="47">
        <v>0</v>
      </c>
      <c r="L472" s="6">
        <v>1</v>
      </c>
      <c r="M472" s="6">
        <v>1</v>
      </c>
      <c r="N472" s="17"/>
    </row>
    <row r="473" spans="1:14" ht="13.5" customHeight="1" hidden="1" outlineLevel="2">
      <c r="A473" s="66"/>
      <c r="B473" s="2"/>
      <c r="C473" s="23" t="s">
        <v>304</v>
      </c>
      <c r="D473" s="47">
        <v>4</v>
      </c>
      <c r="E473" s="47">
        <v>4</v>
      </c>
      <c r="F473" s="47">
        <v>4</v>
      </c>
      <c r="G473" s="4">
        <v>2</v>
      </c>
      <c r="H473" s="68">
        <v>2</v>
      </c>
      <c r="I473" s="47">
        <v>3</v>
      </c>
      <c r="J473" s="47">
        <v>3</v>
      </c>
      <c r="K473" s="47">
        <v>3</v>
      </c>
      <c r="L473" s="6">
        <v>2</v>
      </c>
      <c r="M473" s="6">
        <v>2</v>
      </c>
      <c r="N473" s="17"/>
    </row>
    <row r="474" spans="1:14" ht="13.5" customHeight="1" hidden="1" outlineLevel="2">
      <c r="A474" s="66"/>
      <c r="B474" s="2"/>
      <c r="C474" s="23" t="s">
        <v>292</v>
      </c>
      <c r="D474" s="47">
        <v>7</v>
      </c>
      <c r="E474" s="47">
        <v>9</v>
      </c>
      <c r="F474" s="47">
        <v>17</v>
      </c>
      <c r="G474" s="4">
        <v>54</v>
      </c>
      <c r="H474" s="68">
        <v>74</v>
      </c>
      <c r="I474" s="47">
        <v>1</v>
      </c>
      <c r="J474" s="47">
        <v>1</v>
      </c>
      <c r="K474" s="47">
        <v>6</v>
      </c>
      <c r="L474" s="6">
        <v>23</v>
      </c>
      <c r="M474" s="6">
        <v>40</v>
      </c>
      <c r="N474" s="17"/>
    </row>
    <row r="475" spans="1:14" ht="13.5" customHeight="1" hidden="1" outlineLevel="2">
      <c r="A475" s="66"/>
      <c r="B475" s="2"/>
      <c r="C475" s="8" t="s">
        <v>14</v>
      </c>
      <c r="D475" s="28">
        <v>250</v>
      </c>
      <c r="E475" s="29">
        <v>258</v>
      </c>
      <c r="F475" s="29">
        <v>266</v>
      </c>
      <c r="G475" s="29">
        <v>249</v>
      </c>
      <c r="H475" s="191">
        <v>257</v>
      </c>
      <c r="I475" s="29">
        <v>105</v>
      </c>
      <c r="J475" s="29">
        <v>105</v>
      </c>
      <c r="K475" s="29">
        <v>151</v>
      </c>
      <c r="L475" s="29">
        <v>215</v>
      </c>
      <c r="M475" s="29">
        <v>252</v>
      </c>
      <c r="N475" s="17"/>
    </row>
    <row r="476" spans="1:14" ht="13.5" customHeight="1" hidden="1" outlineLevel="2">
      <c r="A476" s="66"/>
      <c r="B476" s="2"/>
      <c r="C476" s="231" t="s">
        <v>306</v>
      </c>
      <c r="D476" s="231"/>
      <c r="E476" s="231"/>
      <c r="F476" s="231"/>
      <c r="G476" s="231"/>
      <c r="H476" s="162"/>
      <c r="I476" s="230"/>
      <c r="J476" s="230"/>
      <c r="K476" s="230"/>
      <c r="L476" s="230"/>
      <c r="M476" s="230"/>
      <c r="N476" s="17"/>
    </row>
    <row r="477" spans="1:14" ht="13.5" customHeight="1" hidden="1" outlineLevel="1">
      <c r="A477" s="66"/>
      <c r="B477" s="5"/>
      <c r="C477" s="187"/>
      <c r="D477" s="172"/>
      <c r="E477" s="192"/>
      <c r="F477" s="192"/>
      <c r="G477" s="192"/>
      <c r="H477" s="192"/>
      <c r="I477" s="229"/>
      <c r="J477" s="229"/>
      <c r="K477" s="229"/>
      <c r="L477" s="229"/>
      <c r="M477" s="229"/>
      <c r="N477" s="33"/>
    </row>
    <row r="478" ht="13.5" customHeight="1" collapsed="1">
      <c r="A478" s="66"/>
    </row>
    <row r="479" spans="3:13" s="193" customFormat="1" ht="13.5" customHeight="1">
      <c r="C479" s="194"/>
      <c r="D479" s="228"/>
      <c r="E479" s="228"/>
      <c r="F479" s="228"/>
      <c r="G479" s="228"/>
      <c r="H479" s="228"/>
      <c r="I479" s="228"/>
      <c r="J479" s="228"/>
      <c r="K479" s="228"/>
      <c r="L479" s="228"/>
      <c r="M479" s="228"/>
    </row>
    <row r="480" s="4" customFormat="1" ht="13.5" customHeight="1"/>
  </sheetData>
  <sheetProtection/>
  <mergeCells count="164">
    <mergeCell ref="I86:M86"/>
    <mergeCell ref="J30:M30"/>
    <mergeCell ref="C110:H110"/>
    <mergeCell ref="I110:M110"/>
    <mergeCell ref="C61:H61"/>
    <mergeCell ref="I61:M61"/>
    <mergeCell ref="C34:H34"/>
    <mergeCell ref="I34:M34"/>
    <mergeCell ref="F30:I30"/>
    <mergeCell ref="C136:J136"/>
    <mergeCell ref="F137:I137"/>
    <mergeCell ref="C21:E21"/>
    <mergeCell ref="C96:H96"/>
    <mergeCell ref="F29:I29"/>
    <mergeCell ref="F25:I25"/>
    <mergeCell ref="I96:M96"/>
    <mergeCell ref="C47:H47"/>
    <mergeCell ref="I47:M47"/>
    <mergeCell ref="C86:H86"/>
    <mergeCell ref="F28:I28"/>
    <mergeCell ref="J28:M28"/>
    <mergeCell ref="C176:E176"/>
    <mergeCell ref="C179:H179"/>
    <mergeCell ref="I179:M179"/>
    <mergeCell ref="D118:M118"/>
    <mergeCell ref="C120:H120"/>
    <mergeCell ref="I120:M120"/>
    <mergeCell ref="C157:E157"/>
    <mergeCell ref="J137:M137"/>
    <mergeCell ref="D2:N2"/>
    <mergeCell ref="B2:C2"/>
    <mergeCell ref="C160:H160"/>
    <mergeCell ref="I160:M160"/>
    <mergeCell ref="C147:E147"/>
    <mergeCell ref="C155:E155"/>
    <mergeCell ref="C156:E156"/>
    <mergeCell ref="D5:M5"/>
    <mergeCell ref="J29:M29"/>
    <mergeCell ref="J25:M25"/>
    <mergeCell ref="I415:M415"/>
    <mergeCell ref="C253:H253"/>
    <mergeCell ref="I253:M253"/>
    <mergeCell ref="C263:H263"/>
    <mergeCell ref="I263:M263"/>
    <mergeCell ref="C270:H270"/>
    <mergeCell ref="I277:M277"/>
    <mergeCell ref="D347:M347"/>
    <mergeCell ref="C351:D351"/>
    <mergeCell ref="C350:D350"/>
    <mergeCell ref="C444:I444"/>
    <mergeCell ref="J444:M444"/>
    <mergeCell ref="C445:D445"/>
    <mergeCell ref="H445:I445"/>
    <mergeCell ref="J445:K445"/>
    <mergeCell ref="L445:M445"/>
    <mergeCell ref="D479:M479"/>
    <mergeCell ref="I477:M477"/>
    <mergeCell ref="I476:M476"/>
    <mergeCell ref="C451:D451"/>
    <mergeCell ref="C457:D457"/>
    <mergeCell ref="C464:H464"/>
    <mergeCell ref="I464:M464"/>
    <mergeCell ref="C476:G476"/>
    <mergeCell ref="D465:H465"/>
    <mergeCell ref="I465:M465"/>
    <mergeCell ref="C298:E298"/>
    <mergeCell ref="C441:E441"/>
    <mergeCell ref="C386:H386"/>
    <mergeCell ref="C301:H301"/>
    <mergeCell ref="D346:M346"/>
    <mergeCell ref="C352:D352"/>
    <mergeCell ref="C358:D358"/>
    <mergeCell ref="C353:D353"/>
    <mergeCell ref="I386:M386"/>
    <mergeCell ref="C359:D359"/>
    <mergeCell ref="C360:D360"/>
    <mergeCell ref="D366:M366"/>
    <mergeCell ref="D365:M365"/>
    <mergeCell ref="D284:M284"/>
    <mergeCell ref="C362:D362"/>
    <mergeCell ref="C361:D361"/>
    <mergeCell ref="C354:D354"/>
    <mergeCell ref="C355:D355"/>
    <mergeCell ref="C356:D356"/>
    <mergeCell ref="I301:M301"/>
    <mergeCell ref="C186:D186"/>
    <mergeCell ref="C187:D187"/>
    <mergeCell ref="I270:M270"/>
    <mergeCell ref="C277:H277"/>
    <mergeCell ref="D222:M222"/>
    <mergeCell ref="C224:H224"/>
    <mergeCell ref="I224:M224"/>
    <mergeCell ref="C188:D188"/>
    <mergeCell ref="C189:D189"/>
    <mergeCell ref="J26:M26"/>
    <mergeCell ref="F26:I26"/>
    <mergeCell ref="D200:M200"/>
    <mergeCell ref="C202:H202"/>
    <mergeCell ref="I202:M202"/>
    <mergeCell ref="C182:D182"/>
    <mergeCell ref="C183:D183"/>
    <mergeCell ref="C184:D184"/>
    <mergeCell ref="C185:D185"/>
    <mergeCell ref="C197:E197"/>
    <mergeCell ref="F21:I21"/>
    <mergeCell ref="J21:M21"/>
    <mergeCell ref="F22:I22"/>
    <mergeCell ref="J22:M22"/>
    <mergeCell ref="F24:I24"/>
    <mergeCell ref="J24:M24"/>
    <mergeCell ref="F23:I23"/>
    <mergeCell ref="J23:M23"/>
    <mergeCell ref="F13:G13"/>
    <mergeCell ref="J13:K13"/>
    <mergeCell ref="C20:H20"/>
    <mergeCell ref="I20:M20"/>
    <mergeCell ref="H14:I14"/>
    <mergeCell ref="H15:I15"/>
    <mergeCell ref="H16:I16"/>
    <mergeCell ref="F15:G15"/>
    <mergeCell ref="J14:K14"/>
    <mergeCell ref="L16:M16"/>
    <mergeCell ref="L14:M14"/>
    <mergeCell ref="J15:K15"/>
    <mergeCell ref="F14:G14"/>
    <mergeCell ref="J16:K16"/>
    <mergeCell ref="L15:M15"/>
    <mergeCell ref="F16:G16"/>
    <mergeCell ref="J11:K11"/>
    <mergeCell ref="L11:M11"/>
    <mergeCell ref="L12:M12"/>
    <mergeCell ref="H12:I12"/>
    <mergeCell ref="L13:M13"/>
    <mergeCell ref="H13:I13"/>
    <mergeCell ref="F9:G9"/>
    <mergeCell ref="H9:I9"/>
    <mergeCell ref="J9:K9"/>
    <mergeCell ref="L9:M9"/>
    <mergeCell ref="F12:G12"/>
    <mergeCell ref="J12:K12"/>
    <mergeCell ref="F10:I10"/>
    <mergeCell ref="J10:M10"/>
    <mergeCell ref="F11:G11"/>
    <mergeCell ref="H11:I11"/>
    <mergeCell ref="C349:I349"/>
    <mergeCell ref="C7:H7"/>
    <mergeCell ref="I7:M7"/>
    <mergeCell ref="D72:M72"/>
    <mergeCell ref="C74:H74"/>
    <mergeCell ref="I74:M74"/>
    <mergeCell ref="J27:M27"/>
    <mergeCell ref="F27:I27"/>
    <mergeCell ref="F8:I8"/>
    <mergeCell ref="J8:M8"/>
    <mergeCell ref="K286:M286"/>
    <mergeCell ref="C412:E412"/>
    <mergeCell ref="C415:H415"/>
    <mergeCell ref="C286:J286"/>
    <mergeCell ref="D384:M384"/>
    <mergeCell ref="C368:I368"/>
    <mergeCell ref="J368:M368"/>
    <mergeCell ref="C369:D369"/>
    <mergeCell ref="J349:M349"/>
    <mergeCell ref="C357:D357"/>
  </mergeCells>
  <printOptions/>
  <pageMargins left="0.75" right="0.75" top="1" bottom="1" header="0.5" footer="0.5"/>
  <pageSetup fitToHeight="10" fitToWidth="1" horizontalDpi="600" verticalDpi="600" orientation="portrait" paperSize="9" scale="79" r:id="rId1"/>
  <ignoredErrors>
    <ignoredError sqref="H12 J12 E172" formula="1"/>
    <ignoredError sqref="C25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KT-Fyrisitingin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Erhard Jacobsen</dc:creator>
  <cp:keywords/>
  <dc:description/>
  <cp:lastModifiedBy>Eyðun R. Jensen</cp:lastModifiedBy>
  <dcterms:created xsi:type="dcterms:W3CDTF">2008-11-10T14:01:45Z</dcterms:created>
  <dcterms:modified xsi:type="dcterms:W3CDTF">2015-12-26T19:28:05Z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RJ5SAKCFDWE2-113-14</vt:lpwstr>
  </property>
  <property fmtid="{D5CDD505-2E9C-101B-9397-08002B2CF9AE}" pid="5" name="_dlc_DocIdItemGuid">
    <vt:lpwstr>5855e172-07b9-41b8-a579-b157cddc2d30</vt:lpwstr>
  </property>
  <property fmtid="{D5CDD505-2E9C-101B-9397-08002B2CF9AE}" pid="6" name="_dlc_DocIdUrl">
    <vt:lpwstr>http://gjaldstovan.gov.fo/Figging-landsins/kunning/economic-reports/_layouts/DocIdRedir.aspx?ID=RJ5SAKCFDWE2-113-14, RJ5SAKCFDWE2-113-14</vt:lpwstr>
  </property>
</Properties>
</file>